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63fcb08a9b35bae/LWP Documents/LoneWolfPlanning_Planning/0069 Griffin Sutton Veny/"/>
    </mc:Choice>
  </mc:AlternateContent>
  <xr:revisionPtr revIDLastSave="3" documentId="11_A3BBED57813EA260A745D545ED5735E2D3BC0706" xr6:coauthVersionLast="47" xr6:coauthVersionMax="47" xr10:uidLastSave="{8F9B3E6C-F756-4D9F-8BE0-B9CF611FC3D1}"/>
  <bookViews>
    <workbookView xWindow="-120" yWindow="-120" windowWidth="29040" windowHeight="15720" tabRatio="801" activeTab="5" xr2:uid="{00000000-000D-0000-FFFF-FFFF00000000}"/>
  </bookViews>
  <sheets>
    <sheet name="Instructions" sheetId="1" r:id="rId1"/>
    <sheet name="Nutrients_from_wastewater" sheetId="2" r:id="rId2"/>
    <sheet name="Nutrients_from_current_land_use" sheetId="3" r:id="rId3"/>
    <sheet name="Nutrients_from_future_land_use" sheetId="4" r:id="rId4"/>
    <sheet name="SuDS" sheetId="5" r:id="rId5"/>
    <sheet name="Final_nutrient_budgets" sheetId="6" r:id="rId6"/>
    <sheet name="Value_look_up_tables" sheetId="7" state="hidden"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80" i="7" l="1" a="1"/>
  <c r="A280" i="7" s="1"/>
  <c r="B237" i="7"/>
  <c r="B236" i="7"/>
  <c r="H193" i="7"/>
  <c r="F193" i="7"/>
  <c r="H192" i="7"/>
  <c r="F192" i="7"/>
  <c r="H191" i="7"/>
  <c r="F191" i="7"/>
  <c r="F190" i="7"/>
  <c r="F189" i="7"/>
  <c r="F188" i="7"/>
  <c r="H187" i="7"/>
  <c r="F187" i="7"/>
  <c r="F186" i="7"/>
  <c r="C185" i="7"/>
  <c r="C184" i="7"/>
  <c r="C183" i="7"/>
  <c r="C182" i="7"/>
  <c r="C181" i="7"/>
  <c r="C180" i="7"/>
  <c r="C179" i="7"/>
  <c r="C178" i="7"/>
  <c r="C177" i="7"/>
  <c r="C176" i="7"/>
  <c r="C175" i="7"/>
  <c r="C174" i="7"/>
  <c r="C173" i="7"/>
  <c r="C172" i="7"/>
  <c r="C171" i="7"/>
  <c r="C170" i="7"/>
  <c r="C169" i="7"/>
  <c r="C168" i="7"/>
  <c r="C167" i="7"/>
  <c r="C166" i="7"/>
  <c r="C165" i="7"/>
  <c r="C164" i="7"/>
  <c r="C163" i="7"/>
  <c r="C162" i="7"/>
  <c r="C161" i="7"/>
  <c r="C160" i="7"/>
  <c r="C159" i="7"/>
  <c r="C158" i="7"/>
  <c r="C157" i="7"/>
  <c r="C156" i="7"/>
  <c r="C155" i="7"/>
  <c r="C154" i="7"/>
  <c r="C153" i="7"/>
  <c r="C152" i="7"/>
  <c r="C151" i="7"/>
  <c r="C150" i="7"/>
  <c r="C149" i="7"/>
  <c r="C148" i="7"/>
  <c r="C147" i="7"/>
  <c r="C146" i="7"/>
  <c r="C145" i="7"/>
  <c r="C144" i="7"/>
  <c r="C143" i="7"/>
  <c r="C142" i="7"/>
  <c r="C141" i="7"/>
  <c r="C140" i="7"/>
  <c r="C139" i="7"/>
  <c r="C138" i="7"/>
  <c r="C137" i="7"/>
  <c r="C136" i="7"/>
  <c r="C135" i="7"/>
  <c r="C134" i="7"/>
  <c r="C133"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7" i="7"/>
  <c r="C106" i="7"/>
  <c r="C105" i="7"/>
  <c r="C104" i="7"/>
  <c r="C103" i="7"/>
  <c r="C102" i="7"/>
  <c r="C101" i="7"/>
  <c r="C100" i="7"/>
  <c r="C99" i="7"/>
  <c r="C98" i="7"/>
  <c r="C97" i="7"/>
  <c r="C96" i="7"/>
  <c r="C95" i="7"/>
  <c r="C94" i="7"/>
  <c r="C93" i="7"/>
  <c r="C92" i="7"/>
  <c r="C91"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A9" i="6"/>
  <c r="B30" i="5"/>
  <c r="H29" i="5"/>
  <c r="G29" i="5"/>
  <c r="D29" i="5"/>
  <c r="H28" i="5"/>
  <c r="G28" i="5"/>
  <c r="D28" i="5"/>
  <c r="H27" i="5"/>
  <c r="G27" i="5"/>
  <c r="D27" i="5"/>
  <c r="H26" i="5"/>
  <c r="G26" i="5"/>
  <c r="D26" i="5"/>
  <c r="H25" i="5"/>
  <c r="G25" i="5"/>
  <c r="D25" i="5"/>
  <c r="H24" i="5"/>
  <c r="G24" i="5"/>
  <c r="D24" i="5"/>
  <c r="H23" i="5"/>
  <c r="G23" i="5"/>
  <c r="D23" i="5"/>
  <c r="H22" i="5"/>
  <c r="G22" i="5"/>
  <c r="D22" i="5"/>
  <c r="H21" i="5"/>
  <c r="G21" i="5"/>
  <c r="D21" i="5"/>
  <c r="H20" i="5"/>
  <c r="G20" i="5"/>
  <c r="D20" i="5"/>
  <c r="H19" i="5"/>
  <c r="G19" i="5"/>
  <c r="D19" i="5"/>
  <c r="H18" i="5"/>
  <c r="G18" i="5"/>
  <c r="D18" i="5"/>
  <c r="H17" i="5"/>
  <c r="G17" i="5"/>
  <c r="D17" i="5"/>
  <c r="H16" i="5"/>
  <c r="G16" i="5"/>
  <c r="D16" i="5"/>
  <c r="H15" i="5"/>
  <c r="G15" i="5"/>
  <c r="D15" i="5"/>
  <c r="H14" i="5"/>
  <c r="G14" i="5"/>
  <c r="D14" i="5"/>
  <c r="H13" i="5"/>
  <c r="G13" i="5"/>
  <c r="D13" i="5"/>
  <c r="H12" i="5"/>
  <c r="G12" i="5"/>
  <c r="D12" i="5"/>
  <c r="H11" i="5"/>
  <c r="G11" i="5"/>
  <c r="D11" i="5"/>
  <c r="H10" i="5"/>
  <c r="G10" i="5"/>
  <c r="D10" i="5"/>
  <c r="H9" i="5"/>
  <c r="G9" i="5"/>
  <c r="D9" i="5"/>
  <c r="H8" i="5"/>
  <c r="G8" i="5"/>
  <c r="D8" i="5"/>
  <c r="H7" i="5"/>
  <c r="G7" i="5"/>
  <c r="D7" i="5"/>
  <c r="H6" i="5"/>
  <c r="G6" i="5"/>
  <c r="D6" i="5"/>
  <c r="H5" i="5"/>
  <c r="G5" i="5"/>
  <c r="G30" i="5" s="1"/>
  <c r="D5" i="5"/>
  <c r="D30" i="5" s="1"/>
  <c r="B22" i="4"/>
  <c r="C21" i="4"/>
  <c r="C20" i="4"/>
  <c r="C19" i="4"/>
  <c r="C18" i="4"/>
  <c r="C17" i="4"/>
  <c r="C16" i="4"/>
  <c r="C15" i="4"/>
  <c r="C14" i="4"/>
  <c r="C13" i="4"/>
  <c r="C12" i="4"/>
  <c r="C11" i="4"/>
  <c r="C10" i="4"/>
  <c r="C9" i="4"/>
  <c r="C8" i="4"/>
  <c r="C7" i="4"/>
  <c r="C6" i="4"/>
  <c r="B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D12" i="3"/>
  <c r="C12" i="3"/>
  <c r="D11" i="3"/>
  <c r="B22" i="2"/>
  <c r="A22" i="2"/>
  <c r="A21" i="2"/>
  <c r="B20" i="2"/>
  <c r="A20" i="2"/>
  <c r="A19" i="2"/>
  <c r="A11" i="6" s="1"/>
  <c r="A12" i="6" s="1"/>
  <c r="B16" i="2"/>
  <c r="B17" i="2" s="1"/>
  <c r="A15" i="2"/>
  <c r="B12" i="2"/>
  <c r="B18" i="2" s="1"/>
  <c r="B5" i="6" s="1"/>
  <c r="A12" i="2"/>
  <c r="B11" i="2"/>
  <c r="A11" i="2"/>
  <c r="B10" i="2"/>
  <c r="C5" i="4" l="1"/>
  <c r="C22" i="4" s="1"/>
  <c r="C11" i="3"/>
  <c r="C28" i="3" s="1"/>
  <c r="B14" i="6"/>
  <c r="A13" i="6"/>
  <c r="A14" i="6" s="1"/>
  <c r="B6" i="6" l="1"/>
  <c r="B7" i="6" l="1"/>
  <c r="B8" i="6" s="1"/>
  <c r="B10" i="6" s="1"/>
  <c r="B12" i="6"/>
</calcChain>
</file>

<file path=xl/sharedStrings.xml><?xml version="1.0" encoding="utf-8"?>
<sst xmlns="http://schemas.openxmlformats.org/spreadsheetml/2006/main" count="1104" uniqueCount="416">
  <si>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</si>
  <si>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</si>
  <si>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</si>
  <si>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</si>
  <si>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</si>
  <si>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</si>
  <si>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</si>
  <si>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</si>
  <si>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</si>
  <si>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</si>
  <si>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</si>
  <si>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</si>
  <si>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</si>
  <si>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</si>
  <si>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</si>
  <si>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</si>
  <si>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</si>
  <si>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</si>
  <si>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</si>
  <si>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</si>
  <si>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</si>
  <si>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</si>
  <si>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</si>
  <si>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</si>
  <si>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</si>
  <si>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</si>
  <si>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</si>
  <si>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</si>
  <si>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</si>
  <si>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</si>
  <si>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</si>
  <si>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</si>
  <si>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</si>
  <si>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</si>
  <si>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</si>
  <si>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</si>
  <si>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</si>
  <si>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</si>
  <si>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</si>
  <si>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</si>
  <si>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</si>
  <si>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</si>
  <si>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</si>
  <si>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</si>
  <si>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</si>
  <si>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</si>
  <si>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</si>
  <si>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</si>
  <si>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</si>
  <si>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</si>
  <si>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</si>
  <si>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</si>
  <si>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</si>
  <si>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</si>
  <si>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</si>
  <si>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</si>
  <si>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</si>
  <si>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</si>
  <si>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</si>
  <si>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</si>
  <si>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</si>
  <si>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</si>
  <si>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</si>
  <si>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t>This sheet contains 2 tables. The tables are separated by a heading, which describes the following table. 
Note: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How to fill in the table 'Water infrastructure information'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</si>
  <si>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</si>
  <si>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</si>
  <si>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</si>
  <si>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</si>
  <si>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</si>
  <si>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</si>
  <si>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</si>
  <si>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</si>
  <si>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</si>
  <si>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Package Treatment Plant user defined</t>
  </si>
  <si>
    <t>Current wastewater treatment works P permit (mg TP/litre):</t>
  </si>
  <si>
    <t>Final calculation of nutrient load from wastewater</t>
  </si>
  <si>
    <t>Description of values generated</t>
  </si>
  <si>
    <t>Values generated</t>
  </si>
  <si>
    <t>Additional population (people):</t>
  </si>
  <si>
    <t>Wastewater by development (litres/day):</t>
  </si>
  <si>
    <t>Annual wastewater TP load (kg TP/yr):</t>
  </si>
  <si>
    <t>This sheet contains 2 tables. The tables are separated by a heading, which describes the following table. 
Note: 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How to fill in the table 'Current land use information'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How to fill in the table 'Current land uses'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</si>
  <si>
    <t>Current land use information</t>
  </si>
  <si>
    <t>Operational catchment:</t>
  </si>
  <si>
    <t>Avon Hampshire</t>
  </si>
  <si>
    <t>Soil drainage type:</t>
  </si>
  <si>
    <t>Freely draining</t>
  </si>
  <si>
    <t>Annual average rainfall (mm):</t>
  </si>
  <si>
    <t>850.1 - 900</t>
  </si>
  <si>
    <t>Within nitrate vulnerable zone (NVZ):</t>
  </si>
  <si>
    <t>Yes</t>
  </si>
  <si>
    <t>Current land uses</t>
  </si>
  <si>
    <t>Existing land use type(s) - user inputs required</t>
  </si>
  <si>
    <t>Area (ha) - user inputs required</t>
  </si>
  <si>
    <t>Annual phosphorus export  
(kg TP/yr)</t>
  </si>
  <si>
    <t>Notes on data</t>
  </si>
  <si>
    <t>Residential urban land</t>
  </si>
  <si>
    <t>Totals:</t>
  </si>
  <si>
    <t xml:space="preserve">This sheet contains one table. 
Note: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How to fill in the table 'Future land uses'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</si>
  <si>
    <t>Future land uses</t>
  </si>
  <si>
    <t>New land use type(s) - user inputs required</t>
  </si>
  <si>
    <t>Annual phosphorus export
(kg TP/yr)</t>
  </si>
  <si>
    <t>Nutrients from future land use after sustainable urban drainage system (SuDS) treatment</t>
  </si>
  <si>
    <t>This sheet contains one table. 
Note: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How to fill in the table 'SuDS information'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</si>
  <si>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</si>
  <si>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</si>
  <si>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</si>
  <si>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</si>
  <si>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</si>
  <si>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</si>
  <si>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</si>
  <si>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</si>
  <si>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</si>
  <si>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t>This worksheet contains one table. This table is automatically populated using the outputs from the previous worksheets. 
Note: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</si>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</sst>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4" x14ac:knownFonts="1">
    <font>
      <sz val="11"/>
      <color theme="1"/>
      <name val="Calibri"/>
      <family val="2"/>
      <charset val="1"/>
    </font>
    <font>
      <sz val="12"/>
      <name val="Arial"/>
      <family val="2"/>
      <charset val="1"/>
    </font>
    <font>
      <b/>
      <sz val="18"/>
      <name val="Arial"/>
      <family val="2"/>
      <charset val="1"/>
    </font>
    <font>
      <b/>
      <sz val="14"/>
      <name val="Arial"/>
      <family val="2"/>
      <charset val="1"/>
    </font>
    <font>
      <b/>
      <sz val="12"/>
      <name val="Arial"/>
      <family val="2"/>
      <charset val="1"/>
    </font>
    <font>
      <u/>
      <sz val="12"/>
      <color rgb="FF0000FF"/>
      <name val="Arial"/>
      <family val="2"/>
      <charset val="1"/>
    </font>
    <font>
      <u/>
      <sz val="11"/>
      <color theme="10"/>
      <name val="Calibri"/>
      <family val="2"/>
      <charset val="1"/>
    </font>
    <font>
      <u/>
      <sz val="12"/>
      <name val="Arial"/>
      <family val="2"/>
      <charset val="1"/>
    </font>
    <font>
      <b/>
      <sz val="11"/>
      <name val="Arial"/>
      <family val="2"/>
      <charset val="1"/>
    </font>
    <font>
      <u/>
      <sz val="11"/>
      <name val="Arial"/>
      <family val="2"/>
      <charset val="1"/>
    </font>
    <font>
      <sz val="11"/>
      <name val="Calibri"/>
      <family val="2"/>
      <charset val="1"/>
    </font>
    <font>
      <sz val="11"/>
      <name val="Arial"/>
      <family val="2"/>
      <charset val="1"/>
    </font>
    <font>
      <b/>
      <sz val="24"/>
      <name val="Arial"/>
      <family val="2"/>
      <charset val="1"/>
    </font>
    <font>
      <b/>
      <sz val="12"/>
      <color theme="1"/>
      <name val="Arial"/>
      <family val="2"/>
      <charset val="1"/>
    </font>
    <font>
      <sz val="12"/>
      <color theme="1"/>
      <name val="Arial"/>
      <family val="2"/>
      <charset val="1"/>
    </font>
    <font>
      <sz val="11"/>
      <color theme="1"/>
      <name val="Arial"/>
      <family val="2"/>
      <charset val="1"/>
    </font>
    <font>
      <b/>
      <sz val="24"/>
      <color theme="0"/>
      <name val="Arial"/>
      <family val="2"/>
      <charset val="1"/>
    </font>
    <font>
      <b/>
      <sz val="9"/>
      <name val="Arial"/>
      <family val="2"/>
      <charset val="1"/>
    </font>
    <font>
      <b/>
      <sz val="14"/>
      <color theme="1"/>
      <name val="Arial"/>
      <family val="2"/>
      <charset val="1"/>
    </font>
    <font>
      <b/>
      <sz val="11"/>
      <color theme="1"/>
      <name val="Arial"/>
      <family val="2"/>
      <charset val="1"/>
    </font>
    <font>
      <b/>
      <sz val="10"/>
      <name val="Arial"/>
      <family val="2"/>
      <charset val="1"/>
    </font>
    <font>
      <b/>
      <sz val="12"/>
      <color theme="0"/>
      <name val="Arial"/>
      <family val="2"/>
      <charset val="1"/>
    </font>
    <font>
      <b/>
      <sz val="11"/>
      <color theme="0"/>
      <name val="Arial"/>
      <family val="2"/>
      <charset val="1"/>
    </font>
    <font>
      <sz val="11"/>
      <color rgb="FF000000"/>
      <name val="Arial"/>
      <family val="2"/>
      <charset val="1"/>
    </font>
  </fonts>
  <fills count="5">
    <fill>
      <patternFill patternType="none"/>
    </fill>
    <fill>
      <patternFill patternType="gray125"/>
    </fill>
    <fill>
      <patternFill patternType="solid">
        <fgColor rgb="FFFFFFCC"/>
        <bgColor rgb="FFFFFFFF"/>
      </patternFill>
    </fill>
    <fill>
      <patternFill patternType="solid">
        <fgColor theme="0" tint="-0.14999847407452621"/>
        <bgColor rgb="FFE9EDF7"/>
      </patternFill>
    </fill>
    <fill>
      <patternFill patternType="solid">
        <fgColor rgb="FFE9EDF7"/>
        <bgColor rgb="FFFFFFFF"/>
      </patternFill>
    </fill>
  </fills>
  <borders count="15">
    <border>
      <left/>
      <right/>
      <top/>
      <bottom/>
      <diagonal/>
    </border>
    <border>
      <left/>
      <right/>
      <top/>
      <bottom style="thin">
        <color auto="1"/>
      </bottom>
      <diagonal/>
    </border>
    <border>
      <left/>
      <right/>
      <top/>
      <bottom style="thick">
        <color theme="4" tint="0.4998931852168340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theme="1"/>
      </top>
      <bottom/>
      <diagonal/>
    </border>
    <border>
      <left style="thin">
        <color auto="1"/>
      </left>
      <right/>
      <top/>
      <bottom style="thin">
        <color auto="1"/>
      </bottom>
      <diagonal/>
    </border>
    <border>
      <left/>
      <right/>
      <top style="thin">
        <color auto="1"/>
      </top>
      <bottom style="thin">
        <color auto="1"/>
      </bottom>
      <diagonal/>
    </border>
  </borders>
  <cellStyleXfs count="4">
    <xf numFmtId="0" fontId="0" fillId="0" borderId="0"/>
    <xf numFmtId="0" fontId="6" fillId="0" borderId="0"/>
    <xf numFmtId="0" fontId="2" fillId="0" borderId="1"/>
    <xf numFmtId="0" fontId="3" fillId="0" borderId="2"/>
  </cellStyleXfs>
  <cellXfs count="126">
    <xf numFmtId="0" fontId="0" fillId="0" borderId="0" xfId="0"/>
    <xf numFmtId="0" fontId="1" fillId="2" borderId="0" xfId="0" applyFont="1" applyFill="1" applyAlignment="1">
      <alignment horizontal="left" vertical="center" wrapText="1"/>
    </xf>
    <xf numFmtId="0" fontId="2" fillId="3" borderId="3" xfId="2" applyFill="1" applyBorder="1" applyAlignment="1">
      <alignment horizontal="left" vertical="center" wrapText="1"/>
    </xf>
    <xf numFmtId="0" fontId="1" fillId="2" borderId="3" xfId="0" applyFont="1" applyFill="1" applyBorder="1" applyAlignment="1">
      <alignment vertical="center" wrapText="1"/>
    </xf>
    <xf numFmtId="0" fontId="1" fillId="2" borderId="3" xfId="0" applyFont="1" applyFill="1" applyBorder="1" applyAlignment="1">
      <alignment horizontal="left" vertical="center" wrapText="1"/>
    </xf>
    <xf numFmtId="0" fontId="3" fillId="3" borderId="3" xfId="3"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2" borderId="3" xfId="1" applyFont="1" applyFill="1" applyBorder="1" applyAlignment="1">
      <alignment horizontal="left" vertical="center" wrapText="1"/>
    </xf>
    <xf numFmtId="0" fontId="7" fillId="2" borderId="0" xfId="1" applyFont="1" applyFill="1" applyAlignment="1">
      <alignment horizontal="left" vertical="center" wrapText="1"/>
    </xf>
    <xf numFmtId="0" fontId="5" fillId="2" borderId="3" xfId="1" applyFont="1" applyFill="1" applyBorder="1" applyAlignment="1">
      <alignment vertical="center" wrapText="1"/>
    </xf>
    <xf numFmtId="0" fontId="8" fillId="2" borderId="0" xfId="1" applyFont="1" applyFill="1" applyAlignment="1">
      <alignment horizontal="left" vertical="center" wrapText="1"/>
    </xf>
    <xf numFmtId="0" fontId="9" fillId="2" borderId="0" xfId="1" applyFont="1" applyFill="1" applyAlignment="1">
      <alignment horizontal="left" vertical="center" wrapText="1"/>
    </xf>
    <xf numFmtId="0" fontId="7" fillId="2" borderId="3" xfId="0" applyFont="1" applyFill="1" applyBorder="1" applyAlignment="1">
      <alignment vertical="center" wrapText="1"/>
    </xf>
    <xf numFmtId="0" fontId="4" fillId="2" borderId="0" xfId="0" applyFont="1" applyFill="1" applyAlignment="1">
      <alignment horizontal="left" vertical="center" wrapText="1"/>
    </xf>
    <xf numFmtId="0" fontId="10" fillId="2" borderId="0" xfId="0" applyFont="1" applyFill="1" applyAlignment="1">
      <alignment horizontal="left" wrapText="1"/>
    </xf>
    <xf numFmtId="0" fontId="1" fillId="2"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1" fillId="2" borderId="4" xfId="0" applyFont="1" applyFill="1" applyBorder="1" applyAlignment="1">
      <alignment horizontal="left" vertical="center" wrapText="1"/>
    </xf>
    <xf numFmtId="164" fontId="1" fillId="4" borderId="3" xfId="0" applyNumberFormat="1" applyFont="1" applyFill="1" applyBorder="1" applyAlignment="1" applyProtection="1">
      <alignment horizontal="left" vertical="center" wrapText="1"/>
      <protection locked="0"/>
    </xf>
    <xf numFmtId="0" fontId="1" fillId="2" borderId="8" xfId="0" applyFont="1" applyFill="1" applyBorder="1" applyAlignment="1">
      <alignment horizontal="left" wrapText="1"/>
    </xf>
    <xf numFmtId="2" fontId="1" fillId="4" borderId="3" xfId="0" applyNumberFormat="1" applyFont="1" applyFill="1" applyBorder="1" applyAlignment="1" applyProtection="1">
      <alignment horizontal="left" vertical="center" wrapText="1"/>
      <protection locked="0"/>
    </xf>
    <xf numFmtId="0" fontId="1" fillId="4" borderId="3" xfId="0" applyFont="1" applyFill="1" applyBorder="1" applyAlignment="1" applyProtection="1">
      <alignment horizontal="left" vertical="center" wrapText="1"/>
      <protection locked="0"/>
    </xf>
    <xf numFmtId="2" fontId="4" fillId="2" borderId="3" xfId="0" applyNumberFormat="1" applyFont="1" applyFill="1" applyBorder="1" applyAlignment="1">
      <alignment horizontal="left" vertical="center" wrapText="1"/>
    </xf>
    <xf numFmtId="0" fontId="1" fillId="2" borderId="8" xfId="0" applyFont="1" applyFill="1" applyBorder="1" applyAlignment="1" applyProtection="1">
      <alignment horizontal="left" vertical="center" wrapText="1"/>
      <protection locked="0"/>
    </xf>
    <xf numFmtId="0" fontId="4" fillId="2" borderId="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 fillId="2" borderId="10" xfId="0" applyFont="1" applyFill="1" applyBorder="1" applyAlignment="1">
      <alignment horizontal="left" wrapText="1"/>
    </xf>
    <xf numFmtId="0" fontId="4" fillId="3" borderId="6" xfId="0" applyFont="1" applyFill="1" applyBorder="1" applyAlignment="1">
      <alignment horizontal="left" vertical="center"/>
    </xf>
    <xf numFmtId="0" fontId="10" fillId="2" borderId="11" xfId="0" applyFont="1" applyFill="1" applyBorder="1" applyAlignment="1">
      <alignment horizontal="left" wrapText="1"/>
    </xf>
    <xf numFmtId="0" fontId="4" fillId="3" borderId="4" xfId="0" applyFont="1" applyFill="1" applyBorder="1" applyAlignment="1">
      <alignment horizontal="left" vertical="center"/>
    </xf>
    <xf numFmtId="0" fontId="10" fillId="3" borderId="3" xfId="0" applyFont="1" applyFill="1" applyBorder="1" applyAlignment="1">
      <alignment horizontal="left" vertical="center" wrapText="1"/>
    </xf>
    <xf numFmtId="0" fontId="1" fillId="2" borderId="12" xfId="0" applyFont="1" applyFill="1" applyBorder="1" applyAlignment="1">
      <alignment horizontal="left" vertical="center" wrapText="1"/>
    </xf>
    <xf numFmtId="2" fontId="4" fillId="2" borderId="5" xfId="0" applyNumberFormat="1" applyFont="1" applyFill="1" applyBorder="1" applyAlignment="1">
      <alignment horizontal="left" vertical="center" wrapText="1"/>
    </xf>
    <xf numFmtId="0" fontId="4" fillId="3" borderId="12" xfId="0" applyFont="1" applyFill="1" applyBorder="1" applyAlignment="1">
      <alignment horizontal="left" vertical="center"/>
    </xf>
    <xf numFmtId="2" fontId="4" fillId="3" borderId="5" xfId="0" applyNumberFormat="1" applyFont="1" applyFill="1" applyBorder="1" applyAlignment="1">
      <alignment horizontal="left" vertical="center" wrapText="1"/>
    </xf>
    <xf numFmtId="0" fontId="11" fillId="2" borderId="0" xfId="0" applyFont="1" applyFill="1" applyAlignment="1">
      <alignment horizontal="left" vertical="center" wrapText="1"/>
    </xf>
    <xf numFmtId="0" fontId="12" fillId="2" borderId="0" xfId="0" applyFont="1" applyFill="1" applyAlignment="1">
      <alignment horizontal="left" vertical="center" wrapText="1"/>
    </xf>
    <xf numFmtId="0" fontId="3" fillId="2" borderId="0" xfId="0" applyFont="1" applyFill="1" applyAlignment="1">
      <alignment horizontal="left" vertical="center" wrapText="1"/>
    </xf>
    <xf numFmtId="0" fontId="13" fillId="3" borderId="6" xfId="0" applyFont="1" applyFill="1" applyBorder="1" applyAlignment="1">
      <alignment horizontal="left" vertical="center"/>
    </xf>
    <xf numFmtId="0" fontId="13" fillId="3" borderId="13" xfId="0" applyFont="1" applyFill="1" applyBorder="1" applyAlignment="1">
      <alignment horizontal="left" vertical="center" wrapText="1"/>
    </xf>
    <xf numFmtId="164" fontId="1" fillId="4" borderId="8" xfId="0" applyNumberFormat="1" applyFont="1" applyFill="1" applyBorder="1" applyAlignment="1" applyProtection="1">
      <alignment horizontal="left" vertical="center" wrapText="1"/>
      <protection locked="0"/>
    </xf>
    <xf numFmtId="2" fontId="1" fillId="4" borderId="8" xfId="0" applyNumberFormat="1" applyFont="1" applyFill="1" applyBorder="1" applyAlignment="1" applyProtection="1">
      <alignment horizontal="left" vertical="center" wrapText="1"/>
      <protection locked="0"/>
    </xf>
    <xf numFmtId="0" fontId="1" fillId="4" borderId="8" xfId="0" applyFont="1" applyFill="1" applyBorder="1" applyAlignment="1" applyProtection="1">
      <alignment horizontal="left" vertical="center" wrapText="1"/>
      <protection locked="0"/>
    </xf>
    <xf numFmtId="0" fontId="1" fillId="4" borderId="10" xfId="0" applyFont="1" applyFill="1" applyBorder="1" applyAlignment="1" applyProtection="1">
      <alignment horizontal="left" vertical="center" wrapText="1"/>
      <protection locked="0"/>
    </xf>
    <xf numFmtId="2" fontId="1" fillId="2" borderId="12" xfId="0" applyNumberFormat="1" applyFont="1" applyFill="1" applyBorder="1" applyAlignment="1" applyProtection="1">
      <alignment horizontal="left" vertical="center" wrapText="1"/>
      <protection locked="0"/>
    </xf>
    <xf numFmtId="0" fontId="1" fillId="4" borderId="4" xfId="0" applyFont="1" applyFill="1" applyBorder="1" applyAlignment="1" applyProtection="1">
      <alignment horizontal="left" vertical="center" wrapText="1"/>
      <protection locked="0"/>
    </xf>
    <xf numFmtId="2" fontId="13" fillId="2" borderId="3" xfId="0" applyNumberFormat="1" applyFont="1" applyFill="1" applyBorder="1" applyAlignment="1">
      <alignment horizontal="left" vertical="center" wrapText="1"/>
    </xf>
    <xf numFmtId="2" fontId="14" fillId="2" borderId="8" xfId="0" applyNumberFormat="1"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8" fillId="2" borderId="0" xfId="0" applyFont="1" applyFill="1" applyAlignment="1">
      <alignment horizontal="left" vertical="center" wrapText="1"/>
    </xf>
    <xf numFmtId="0" fontId="15" fillId="2" borderId="0" xfId="0" applyFont="1" applyFill="1" applyAlignment="1">
      <alignment horizontal="left" wrapText="1"/>
    </xf>
    <xf numFmtId="0" fontId="16" fillId="2" borderId="0" xfId="0" applyFont="1" applyFill="1" applyAlignment="1">
      <alignment horizontal="left" vertical="center" wrapText="1"/>
    </xf>
    <xf numFmtId="0" fontId="17" fillId="2" borderId="0" xfId="0" applyFont="1" applyFill="1" applyAlignment="1">
      <alignment horizontal="left" vertical="center" wrapText="1"/>
    </xf>
    <xf numFmtId="0" fontId="18" fillId="2" borderId="0" xfId="0" applyFont="1" applyFill="1" applyAlignment="1">
      <alignment horizontal="left" wrapText="1"/>
    </xf>
    <xf numFmtId="0" fontId="14" fillId="3" borderId="3" xfId="0" applyFont="1" applyFill="1" applyBorder="1" applyAlignment="1">
      <alignment horizontal="left" vertical="center" wrapText="1"/>
    </xf>
    <xf numFmtId="0" fontId="14" fillId="4" borderId="3"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 fillId="4" borderId="0" xfId="0" applyNumberFormat="1" applyFont="1" applyFill="1" applyAlignment="1" applyProtection="1">
      <alignment horizontal="left" vertical="center" wrapText="1"/>
      <protection locked="0"/>
    </xf>
    <xf numFmtId="0" fontId="19" fillId="2" borderId="0" xfId="0" applyFont="1" applyFill="1" applyAlignment="1">
      <alignment horizontal="left" wrapText="1"/>
    </xf>
    <xf numFmtId="0" fontId="13" fillId="3" borderId="0" xfId="0" applyFont="1" applyFill="1" applyAlignment="1">
      <alignment horizontal="left" vertical="center" wrapText="1"/>
    </xf>
    <xf numFmtId="2" fontId="13" fillId="2" borderId="0" xfId="0" applyNumberFormat="1" applyFont="1" applyFill="1" applyAlignment="1">
      <alignment horizontal="left" vertical="center" wrapText="1"/>
    </xf>
    <xf numFmtId="0" fontId="15" fillId="2" borderId="0" xfId="0" applyFont="1" applyFill="1" applyAlignment="1">
      <alignment horizontal="left" vertical="center" wrapText="1"/>
    </xf>
    <xf numFmtId="0" fontId="20" fillId="2" borderId="0" xfId="0" applyFont="1" applyFill="1" applyAlignment="1">
      <alignment horizontal="left" vertical="center" wrapText="1"/>
    </xf>
    <xf numFmtId="0" fontId="3" fillId="3" borderId="3"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7" xfId="0" applyFont="1" applyFill="1" applyBorder="1" applyAlignment="1">
      <alignment horizontal="left" vertical="center" wrapText="1"/>
    </xf>
    <xf numFmtId="2" fontId="14" fillId="4" borderId="3" xfId="0" applyNumberFormat="1" applyFont="1" applyFill="1" applyBorder="1" applyAlignment="1" applyProtection="1">
      <alignment horizontal="left" vertical="center" wrapText="1"/>
      <protection locked="0"/>
    </xf>
    <xf numFmtId="0" fontId="14" fillId="2" borderId="0" xfId="0" applyFont="1" applyFill="1" applyAlignment="1">
      <alignment horizontal="left" vertical="center" wrapText="1"/>
    </xf>
    <xf numFmtId="0" fontId="15" fillId="2" borderId="0" xfId="0" applyFont="1" applyFill="1" applyAlignment="1">
      <alignment horizontal="left" vertical="center"/>
    </xf>
    <xf numFmtId="2" fontId="4" fillId="2" borderId="0" xfId="0" applyNumberFormat="1" applyFont="1" applyFill="1" applyAlignment="1">
      <alignment horizontal="left" vertical="center" wrapText="1"/>
    </xf>
    <xf numFmtId="2" fontId="4" fillId="3" borderId="0" xfId="0" applyNumberFormat="1" applyFont="1" applyFill="1" applyAlignment="1">
      <alignment horizontal="left" vertical="center" wrapText="1"/>
    </xf>
    <xf numFmtId="2" fontId="13"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0" fontId="14" fillId="2" borderId="3" xfId="0" applyFont="1" applyFill="1" applyBorder="1" applyAlignment="1">
      <alignment horizontal="left" vertical="center" wrapText="1"/>
    </xf>
    <xf numFmtId="0" fontId="21" fillId="2" borderId="0" xfId="0" applyFont="1" applyFill="1" applyAlignment="1">
      <alignment horizontal="left" vertical="center" wrapText="1"/>
    </xf>
    <xf numFmtId="0" fontId="13" fillId="2" borderId="0" xfId="0" applyFont="1" applyFill="1" applyAlignment="1">
      <alignment horizontal="left" vertical="center" wrapText="1"/>
    </xf>
    <xf numFmtId="0" fontId="14" fillId="2" borderId="4" xfId="0" applyFont="1" applyFill="1" applyBorder="1" applyAlignment="1">
      <alignment horizontal="left" vertical="center" wrapText="1"/>
    </xf>
    <xf numFmtId="2" fontId="4" fillId="2" borderId="8" xfId="0" applyNumberFormat="1" applyFont="1" applyFill="1" applyBorder="1" applyAlignment="1">
      <alignment horizontal="left" vertical="center" wrapText="1"/>
    </xf>
    <xf numFmtId="2" fontId="13" fillId="2" borderId="8" xfId="0" applyNumberFormat="1"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8" xfId="0" applyFont="1" applyFill="1" applyBorder="1" applyAlignment="1">
      <alignment horizontal="left" vertical="center" wrapText="1"/>
    </xf>
    <xf numFmtId="2" fontId="13" fillId="2" borderId="10" xfId="0" applyNumberFormat="1" applyFont="1" applyFill="1" applyBorder="1" applyAlignment="1">
      <alignment horizontal="left" vertical="center" wrapText="1"/>
    </xf>
    <xf numFmtId="0" fontId="14" fillId="2" borderId="9" xfId="0" applyFont="1" applyFill="1" applyBorder="1" applyAlignment="1">
      <alignment horizontal="left" vertical="center" wrapText="1"/>
    </xf>
    <xf numFmtId="0" fontId="19" fillId="2" borderId="0" xfId="0" applyFont="1" applyFill="1" applyAlignment="1">
      <alignment horizontal="left" vertical="center" wrapText="1"/>
    </xf>
    <xf numFmtId="0" fontId="15" fillId="2" borderId="0" xfId="0" applyFont="1" applyFill="1" applyAlignment="1">
      <alignment wrapText="1"/>
    </xf>
    <xf numFmtId="0" fontId="2" fillId="3" borderId="3" xfId="2" applyFill="1" applyBorder="1" applyAlignment="1">
      <alignment horizontal="left" vertical="center"/>
    </xf>
    <xf numFmtId="0" fontId="22" fillId="2" borderId="0" xfId="0" applyFont="1" applyFill="1" applyAlignment="1">
      <alignment vertical="center"/>
    </xf>
    <xf numFmtId="0" fontId="22" fillId="2" borderId="0" xfId="0" applyFont="1" applyFill="1" applyAlignment="1">
      <alignment vertical="center" wrapText="1"/>
    </xf>
    <xf numFmtId="0" fontId="11" fillId="2" borderId="3" xfId="0" applyFont="1" applyFill="1" applyBorder="1" applyAlignment="1">
      <alignment horizontal="left" vertical="center" wrapText="1"/>
    </xf>
    <xf numFmtId="0" fontId="3" fillId="3" borderId="5" xfId="3" applyFill="1" applyBorder="1" applyAlignment="1">
      <alignment horizontal="left" vertical="center"/>
    </xf>
    <xf numFmtId="0" fontId="15" fillId="2" borderId="0" xfId="0" applyFont="1" applyFill="1"/>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3" fillId="3" borderId="3" xfId="3" applyFill="1" applyBorder="1" applyAlignment="1">
      <alignment horizontal="left" vertical="center"/>
    </xf>
    <xf numFmtId="0" fontId="15" fillId="3" borderId="3" xfId="0" applyFont="1" applyFill="1" applyBorder="1" applyAlignment="1">
      <alignment horizontal="left" vertical="center"/>
    </xf>
    <xf numFmtId="0" fontId="8" fillId="3" borderId="3" xfId="0" applyFont="1" applyFill="1" applyBorder="1" applyAlignment="1">
      <alignment horizontal="left" vertical="center" wrapText="1"/>
    </xf>
    <xf numFmtId="0" fontId="15" fillId="2" borderId="3" xfId="0" applyFont="1" applyFill="1" applyBorder="1" applyAlignment="1" applyProtection="1">
      <alignment horizontal="left" vertical="center" wrapText="1"/>
      <protection hidden="1"/>
    </xf>
    <xf numFmtId="2" fontId="15" fillId="2" borderId="3" xfId="0" applyNumberFormat="1" applyFont="1" applyFill="1" applyBorder="1" applyAlignment="1">
      <alignment horizontal="left" vertical="center" wrapText="1"/>
    </xf>
    <xf numFmtId="0" fontId="23" fillId="2" borderId="3" xfId="0" applyFont="1" applyFill="1" applyBorder="1" applyAlignment="1">
      <alignment horizontal="left" vertical="center" wrapText="1"/>
    </xf>
    <xf numFmtId="2" fontId="23" fillId="2" borderId="3" xfId="0" applyNumberFormat="1" applyFont="1" applyFill="1" applyBorder="1" applyAlignment="1">
      <alignment horizontal="left" vertical="center" wrapText="1"/>
    </xf>
    <xf numFmtId="2" fontId="15" fillId="2" borderId="0" xfId="0" applyNumberFormat="1" applyFont="1" applyFill="1" applyAlignment="1">
      <alignment horizontal="left" vertical="center" wrapText="1"/>
    </xf>
    <xf numFmtId="0" fontId="15" fillId="3" borderId="5" xfId="0" applyFont="1" applyFill="1" applyBorder="1" applyAlignment="1">
      <alignment horizontal="left" vertical="center"/>
    </xf>
    <xf numFmtId="2" fontId="11" fillId="2" borderId="3" xfId="0" applyNumberFormat="1" applyFont="1" applyFill="1" applyBorder="1" applyAlignment="1">
      <alignment horizontal="left" vertical="center" wrapText="1"/>
    </xf>
    <xf numFmtId="2" fontId="11" fillId="2" borderId="0" xfId="0" applyNumberFormat="1" applyFont="1" applyFill="1" applyAlignment="1">
      <alignment horizontal="left" vertical="center" wrapText="1"/>
    </xf>
    <xf numFmtId="0" fontId="15" fillId="3" borderId="3" xfId="0" applyFont="1" applyFill="1" applyBorder="1" applyAlignment="1">
      <alignment horizontal="left" vertical="center" wrapText="1"/>
    </xf>
    <xf numFmtId="49" fontId="15" fillId="2" borderId="3" xfId="0" applyNumberFormat="1" applyFont="1" applyFill="1" applyBorder="1" applyAlignment="1">
      <alignment horizontal="left" vertical="center" wrapText="1"/>
    </xf>
    <xf numFmtId="0" fontId="23" fillId="2" borderId="0" xfId="0" applyFont="1" applyFill="1" applyAlignment="1">
      <alignment horizontal="left" vertical="center" wrapText="1"/>
    </xf>
    <xf numFmtId="2" fontId="15" fillId="3" borderId="3" xfId="0" applyNumberFormat="1" applyFont="1" applyFill="1" applyBorder="1" applyAlignment="1">
      <alignment horizontal="left" vertical="center"/>
    </xf>
    <xf numFmtId="0" fontId="19" fillId="3" borderId="3" xfId="0" applyFont="1" applyFill="1" applyBorder="1" applyAlignment="1">
      <alignment horizontal="left" vertical="center" wrapText="1"/>
    </xf>
    <xf numFmtId="2" fontId="15" fillId="3" borderId="5" xfId="0" applyNumberFormat="1" applyFont="1" applyFill="1" applyBorder="1" applyAlignment="1">
      <alignment horizontal="left" vertical="center"/>
    </xf>
    <xf numFmtId="0" fontId="19" fillId="3" borderId="1"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23" fillId="2" borderId="14" xfId="0" applyFont="1" applyFill="1" applyBorder="1" applyAlignment="1">
      <alignment horizontal="left" vertical="center" wrapText="1"/>
    </xf>
    <xf numFmtId="0" fontId="15" fillId="2" borderId="12" xfId="0" applyFont="1" applyFill="1" applyBorder="1" applyAlignment="1">
      <alignment wrapText="1"/>
    </xf>
    <xf numFmtId="0" fontId="15" fillId="3" borderId="5" xfId="0" applyFont="1" applyFill="1" applyBorder="1"/>
  </cellXfs>
  <cellStyles count="4">
    <cellStyle name="Excel Built-in Heading 1" xfId="2" xr:uid="{00000000-0005-0000-0000-000006000000}"/>
    <cellStyle name="Excel Built-in Heading 2" xfId="3" xr:uid="{00000000-0005-0000-0000-000007000000}"/>
    <cellStyle name="Hyperlink" xfId="1" builtinId="8"/>
    <cellStyle name="Normal" xfId="0" builtinId="0"/>
  </cellStyles>
  <dxfs count="2">
    <dxf>
      <font>
        <color rgb="FF000000"/>
      </font>
    </dxf>
    <dxf>
      <fill>
        <patternFill>
          <bgColor rgb="FFE9EDF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9ED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A1B8E1"/>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1_Links3" displayName="Table_1_Links3" ref="A10:B15" totalsRowShown="0">
  <autoFilter ref="A10:B15" xr:uid="{00000000-0009-0000-0100-000008000000}">
    <filterColumn colId="0" hiddenButton="1"/>
    <filterColumn colId="1" hiddenButton="1"/>
  </autoFilter>
  <tableColumns count="2">
    <tableColumn id="1" xr3:uid="{00000000-0010-0000-0000-000001000000}" name="Topic of each table"/>
    <tableColumn id="2" xr3:uid="{00000000-0010-0000-0000-000002000000}" name="Link to each worksheet"/>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Table_2_Links4" displayName="Table_2_Links4" ref="A42:A46" totalsRowShown="0">
  <autoFilter ref="A42:A46" xr:uid="{00000000-0009-0000-0100-000009000000}">
    <filterColumn colId="0" hiddenButton="1"/>
  </autoFilter>
  <tableColumns count="1">
    <tableColumn id="1" xr3:uid="{00000000-0010-0000-0100-000001000000}" name="Description of the informatio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le_3_Water_Infrastructure" displayName="Table_3_Water_Infrastructure" ref="A4:C12" totalsRowShown="0">
  <autoFilter ref="A4:C12" xr:uid="{00000000-0009-0000-0100-00000A000000}">
    <filterColumn colId="0" hiddenButton="1"/>
    <filterColumn colId="1" hiddenButton="1"/>
    <filterColumn colId="2" hiddenButton="1"/>
  </autoFilter>
  <tableColumns count="3">
    <tableColumn id="1" xr3:uid="{00000000-0010-0000-0200-000001000000}" name="Description of required information"/>
    <tableColumn id="2" xr3:uid="{00000000-0010-0000-0200-000002000000}" name="Data entry column - user inputs required"/>
    <tableColumn id="3" xr3:uid="{00000000-0010-0000-0200-000003000000}" name="Additional data entry column - user inputs may be required"/>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_4_Wastewater_Load" displayName="Table_4_Wastewater_Load" ref="A14:B22" totalsRowShown="0">
  <autoFilter ref="A14:B22" xr:uid="{00000000-0009-0000-0100-00000B000000}">
    <filterColumn colId="0" hiddenButton="1"/>
    <filterColumn colId="1" hiddenButton="1"/>
  </autoFilter>
  <tableColumns count="2">
    <tableColumn id="1" xr3:uid="{00000000-0010-0000-0300-000001000000}" name="Description of values generated"/>
    <tableColumn id="2" xr3:uid="{00000000-0010-0000-0300-000002000000}" name="Values generated"/>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4000000}" name="Table_5_Site_Information" displayName="Table_5_Site_Information" ref="A4:B8" totalsRowShown="0">
  <autoFilter ref="A4:B8" xr:uid="{00000000-0009-0000-0100-00000C000000}">
    <filterColumn colId="0" hiddenButton="1"/>
    <filterColumn colId="1" hiddenButton="1"/>
  </autoFilter>
  <tableColumns count="2">
    <tableColumn id="1" xr3:uid="{00000000-0010-0000-0400-000001000000}" name="Description of required information"/>
    <tableColumn id="2" xr3:uid="{00000000-0010-0000-0400-000002000000}" name="Data entry column - user inputs required"/>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5000000}" name="Table_6_Current_Land_Uses" displayName="Table_6_Current_Land_Uses" ref="A10:D28" totalsRowShown="0">
  <autoFilter ref="A10:D28" xr:uid="{00000000-0009-0000-0100-00000D000000}">
    <filterColumn colId="0" hiddenButton="1"/>
    <filterColumn colId="1" hiddenButton="1"/>
    <filterColumn colId="2" hiddenButton="1"/>
    <filterColumn colId="3" hiddenButton="1"/>
  </autoFilter>
  <tableColumns count="4">
    <tableColumn id="1" xr3:uid="{00000000-0010-0000-0500-000001000000}" name="Existing land use type(s) - user inputs required"/>
    <tableColumn id="2" xr3:uid="{00000000-0010-0000-0500-000002000000}" name="Area (ha) - user inputs required"/>
    <tableColumn id="3" xr3:uid="{00000000-0010-0000-0500-000003000000}" name="Annual phosphorus export  _x000a_(kg TP/yr)"/>
    <tableColumn id="4" xr3:uid="{00000000-0010-0000-0500-000004000000}" name="Notes on dat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6000000}" name="Table_7_Future_Land_Uses" displayName="Table_7_Future_Land_Uses" ref="A4:C22" totalsRowShown="0">
  <autoFilter ref="A4:C22" xr:uid="{00000000-0009-0000-0100-00000E000000}">
    <filterColumn colId="0" hiddenButton="1"/>
    <filterColumn colId="1" hiddenButton="1"/>
    <filterColumn colId="2" hiddenButton="1"/>
  </autoFilter>
  <tableColumns count="3">
    <tableColumn id="1" xr3:uid="{00000000-0010-0000-0600-000001000000}" name="New land use type(s) - user inputs required"/>
    <tableColumn id="2" xr3:uid="{00000000-0010-0000-0600-000002000000}" name="Area (ha) - user inputs required"/>
    <tableColumn id="3" xr3:uid="{00000000-0010-0000-0600-000003000000}" name="Annual phosphorus export_x000a_(kg TP/yr)"/>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7000000}" name="Table_8_SuDS_Features" displayName="Table_8_SuDS_Features" ref="A4:H30" totalsRowShown="0">
  <autoFilter ref="A4:H30"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tableColumn id="2" xr3:uid="{00000000-0010-0000-0700-000002000000}" name="SuDS catchment area (ha) - user inputs required"/>
    <tableColumn id="3" xr3:uid="{00000000-0010-0000-0700-000003000000}" name="Percentage of flow entering the SuDS (%) - user inputs required"/>
    <tableColumn id="4" xr3:uid="{00000000-0010-0000-0700-000004000000}" name="Annual phosphorus inputs to SuDS feature(s)_x000a_(kg T/yr)"/>
    <tableColumn id="5" xr3:uid="{00000000-0010-0000-0700-000005000000}" name="Name of SuDS feature(s) - user inputs required"/>
    <tableColumn id="6" xr3:uid="{00000000-0010-0000-0700-000006000000}" name="TP removal rate for features - user specified (%) - user inputs required"/>
    <tableColumn id="7" xr3:uid="{00000000-0010-0000-0700-000007000000}" name="Annual phosphorus load removed by SuDS_x000a_(kg TP/yr)"/>
    <tableColumn id="8" xr3:uid="{00000000-0010-0000-0700-000008000000}" name="Notes on dat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autoFilter ref="A4:B14" xr:uid="{00000000-0009-0000-0100-000010000000}">
    <filterColumn colId="0" hiddenButton="1"/>
    <filterColumn colId="1" hiddenButton="1"/>
  </autoFilter>
  <tableColumns count="2">
    <tableColumn id="1" xr3:uid="{00000000-0010-0000-0800-000001000000}" name="Description of values generated"/>
    <tableColumn id="2" xr3:uid="{00000000-0010-0000-0800-000002000000}" name="Values generated"/>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le11" displayName="Table11" ref="A222:B223" totalsRowShown="0">
  <autoFilter ref="A222:B223" xr:uid="{00000000-0009-0000-0100-000001000000}">
    <filterColumn colId="0" hiddenButton="1"/>
    <filterColumn colId="1" hiddenButton="1"/>
  </autoFilter>
  <tableColumns count="2">
    <tableColumn id="1" xr3:uid="{00000000-0010-0000-0900-000001000000}" name="Operational Catchment"/>
    <tableColumn id="2" xr3:uid="{00000000-0010-0000-0900-000002000000}" name="Farmscoper equivalen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le12" displayName="Table12" ref="A196:K219" totalsRowShown="0">
  <autoFilter ref="A196:K219"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A00-000001000000}" name="Rainfall band"/>
    <tableColumn id="2" xr3:uid="{00000000-0010-0000-0A00-000002000000}" name="Mid"/>
    <tableColumn id="3" xr3:uid="{00000000-0010-0000-0A00-000003000000}" name="Farmscoper Equivalent"/>
    <tableColumn id="4" xr3:uid="{00000000-0010-0000-0A00-000004000000}" name="P Urban Runoff Coefficient "/>
    <tableColumn id="5" xr3:uid="{00000000-0010-0000-0A00-000005000000}" name="N Urban Runoff Coefficient (kg/ha/yr)"/>
    <tableColumn id="6" xr3:uid="{00000000-0010-0000-0A00-000006000000}" name="Residential P export coefficient (kg/ha/yr)"/>
    <tableColumn id="7" xr3:uid="{00000000-0010-0000-0A00-000007000000}" name="Commercial / industrial P export coefficient (kg/ha/yr)"/>
    <tableColumn id="8" xr3:uid="{00000000-0010-0000-0A00-000008000000}" name="Open urban P export coefficient (kg/ha/yr)"/>
    <tableColumn id="9" xr3:uid="{00000000-0010-0000-0A00-000009000000}" name="Residential P export coefficient (kg/ha/yr)2"/>
    <tableColumn id="10" xr3:uid="{00000000-0010-0000-0A00-00000A000000}" name="Commercial / industrial P export coefficient (kg/ha/yr)3"/>
    <tableColumn id="11" xr3:uid="{00000000-0010-0000-0A00-00000B000000}" name="Open urban P export coefficient (kg/ha/yr)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Table13" displayName="Table13" ref="A51:M193" totalsRowShown="0">
  <autoFilter ref="A51:M193"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B00-000001000000}" name="Catchment"/>
    <tableColumn id="2" xr3:uid="{00000000-0010-0000-0B00-000002000000}" name="Farmscoper Farm Term"/>
    <tableColumn id="3" xr3:uid="{00000000-0010-0000-0B00-000003000000}" name="NVZ"/>
    <tableColumn id="4" xr3:uid="{00000000-0010-0000-0B00-000004000000}" name="Climate"/>
    <tableColumn id="5" xr3:uid="{00000000-0010-0000-0B00-000005000000}" name="Farmscoper Soil Drainage Term"/>
    <tableColumn id="6" xr3:uid="{00000000-0010-0000-0B00-000006000000}" name="Lookup"/>
    <tableColumn id="7" xr3:uid="{00000000-0010-0000-0B00-000007000000}" name="Column3"/>
    <tableColumn id="8" xr3:uid="{00000000-0010-0000-0B00-000008000000}" name="Phosphorus export coefficient"/>
    <tableColumn id="9" xr3:uid="{00000000-0010-0000-0B00-000009000000}" name="Farm Lookup"/>
    <tableColumn id="10" xr3:uid="{00000000-0010-0000-0B00-00000A000000}" name="Column1"/>
    <tableColumn id="11" xr3:uid="{00000000-0010-0000-0B00-00000B000000}" name="Mean P export of farm type and climate combination"/>
    <tableColumn id="12" xr3:uid="{00000000-0010-0000-0B00-00000C000000}" name="Column2"/>
    <tableColumn id="13" xr3:uid="{00000000-0010-0000-0B00-00000D000000}" name="Mean P export of farm type"/>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C000000}" name="Table14" displayName="Table14" ref="A4:D48" totalsRowShown="0">
  <autoFilter ref="A4:D48" xr:uid="{00000000-0009-0000-0100-000004000000}">
    <filterColumn colId="0" hiddenButton="1"/>
    <filterColumn colId="1" hiddenButton="1"/>
    <filterColumn colId="2" hiddenButton="1"/>
    <filterColumn colId="3" hiddenButton="1"/>
  </autoFilter>
  <tableColumns count="4">
    <tableColumn id="1" xr3:uid="{00000000-0010-0000-0C00-000001000000}" name="Discharge Site Name"/>
    <tableColumn id="2" xr3:uid="{00000000-0010-0000-0C00-000002000000}" name="Phosphorus, Total as P (mg/l)"/>
    <tableColumn id="3" xr3:uid="{00000000-0010-0000-0C00-000003000000}" name="Phosphorus, Total as P (mg/l), permit post 2025"/>
    <tableColumn id="4" xr3:uid="{00000000-0010-0000-0C00-000004000000}" name="Phosphorus, Total as P (mg/l), permit post 203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D000000}" name="Table6" displayName="Table6" ref="A240:A257" totalsRowShown="0">
  <autoFilter ref="A240:A257" xr:uid="{00000000-0009-0000-0100-000005000000}">
    <filterColumn colId="0" hiddenButton="1"/>
  </autoFilter>
  <tableColumns count="1">
    <tableColumn id="1" xr3:uid="{00000000-0010-0000-0D00-000001000000}" name="All Possible Landcover Types"/>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E000000}" name="Table8" displayName="Table8" ref="A235:B237" totalsRowShown="0">
  <autoFilter ref="A235:B237" xr:uid="{00000000-0009-0000-0100-000006000000}">
    <filterColumn colId="0" hiddenButton="1"/>
    <filterColumn colId="1" hiddenButton="1"/>
  </autoFilter>
  <tableColumns count="2">
    <tableColumn id="1" xr3:uid="{00000000-0010-0000-0E00-000001000000}" name="NVZ"/>
    <tableColumn id="2" xr3:uid="{00000000-0010-0000-0E00-000002000000}" name="Farmscoper equivalent"/>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F000000}" name="Table9" displayName="Table9" ref="A226:C232" totalsRowShown="0">
  <autoFilter ref="A226:C232" xr:uid="{00000000-0009-0000-0100-000007000000}">
    <filterColumn colId="0" hiddenButton="1"/>
    <filterColumn colId="1" hiddenButton="1"/>
    <filterColumn colId="2" hiddenButton="1"/>
  </autoFilter>
  <tableColumns count="3">
    <tableColumn id="1" xr3:uid="{00000000-0010-0000-0F00-000001000000}" name="Soilscape drainage term"/>
    <tableColumn id="2" xr3:uid="{00000000-0010-0000-0F00-000002000000}" name="Farmscoper term"/>
    <tableColumn id="3" xr3:uid="{00000000-0010-0000-0F00-000003000000}" name="Definitio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gov.uk/guidance/habitats-regulations-assessments-protecting-a-european-site" TargetMode="External"/><Relationship Id="rId7" Type="http://schemas.openxmlformats.org/officeDocument/2006/relationships/hyperlink" Target="https://www.landis.org.uk/soilscapes/" TargetMode="External"/><Relationship Id="rId12" Type="http://schemas.openxmlformats.org/officeDocument/2006/relationships/table" Target="../tables/table2.xml"/><Relationship Id="rId2" Type="http://schemas.openxmlformats.org/officeDocument/2006/relationships/hyperlink" Target="https://www.gov.uk/guidance/using-the-nutrient-neutrality-calculators" TargetMode="External"/><Relationship Id="rId1" Type="http://schemas.openxmlformats.org/officeDocument/2006/relationships/hyperlink" Target="http://[s0l0];/" TargetMode="External"/><Relationship Id="rId6" Type="http://schemas.openxmlformats.org/officeDocument/2006/relationships/hyperlink" Target="http://environment.data.gov.uk/catchment-planning/" TargetMode="External"/><Relationship Id="rId11" Type="http://schemas.openxmlformats.org/officeDocument/2006/relationships/table" Target="../tables/table1.xml"/><Relationship Id="rId5" Type="http://schemas.openxmlformats.org/officeDocument/2006/relationships/hyperlink" Target="https://www.gov.uk/guidance/using-the-nutrient-neutrality-calculators" TargetMode="External"/><Relationship Id="rId10" Type="http://schemas.openxmlformats.org/officeDocument/2006/relationships/printerSettings" Target="../printerSettings/printerSettings1.bin"/><Relationship Id="rId4" Type="http://schemas.openxmlformats.org/officeDocument/2006/relationships/hyperlink" Target="https://www.gov.uk/guidance/using-the-nutrient-neutrality-calculators"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16" zoomScaleNormal="100" workbookViewId="0"/>
  </sheetViews>
  <sheetFormatPr defaultColWidth="8.85546875" defaultRowHeight="15" customHeight="1" x14ac:dyDescent="0.25"/>
  <cols>
    <col min="1" max="1" width="124.28515625" style="1" customWidth="1"/>
    <col min="2" max="2" width="44.85546875" style="1" customWidth="1"/>
    <col min="3" max="207" width="8.5703125" style="1" customWidth="1"/>
    <col min="208" max="16384" width="8.85546875" style="1"/>
  </cols>
  <sheetData>
    <row r="1" spans="1:2" ht="50.25" customHeight="1" x14ac:dyDescent="0.25">
      <c r="A1" s="2" t="s">
        <v>0</v>
      </c>
    </row>
    <row r="2" spans="1:2" ht="23.25" customHeight="1" x14ac:dyDescent="0.25">
      <c r="A2" s="3" t="s">
        <v>1</v>
      </c>
    </row>
    <row r="3" spans="1:2" ht="24" customHeight="1" x14ac:dyDescent="0.25">
      <c r="A3" s="4" t="s">
        <v>2</v>
      </c>
    </row>
    <row r="4" spans="1:2" ht="22.5" customHeight="1" x14ac:dyDescent="0.25">
      <c r="A4" s="4" t="s">
        <v>3</v>
      </c>
    </row>
    <row r="5" spans="1:2" ht="26.25" customHeight="1" x14ac:dyDescent="0.25">
      <c r="A5" s="4" t="s">
        <v>4</v>
      </c>
    </row>
    <row r="6" spans="1:2" ht="26.25" customHeight="1" x14ac:dyDescent="0.25">
      <c r="A6" s="4" t="s">
        <v>5</v>
      </c>
    </row>
    <row r="7" spans="1:2" ht="39" customHeight="1" x14ac:dyDescent="0.25">
      <c r="A7" s="4" t="s">
        <v>6</v>
      </c>
    </row>
    <row r="8" spans="1:2" ht="40.5" customHeight="1" x14ac:dyDescent="0.25">
      <c r="A8" s="4" t="s">
        <v>7</v>
      </c>
    </row>
    <row r="9" spans="1:2" ht="37.5" customHeight="1" x14ac:dyDescent="0.25">
      <c r="A9" s="5" t="s">
        <v>8</v>
      </c>
    </row>
    <row r="10" spans="1:2" ht="37.5" customHeight="1" x14ac:dyDescent="0.25">
      <c r="A10" s="6" t="s">
        <v>9</v>
      </c>
      <c r="B10" s="7" t="s">
        <v>10</v>
      </c>
    </row>
    <row r="11" spans="1:2" ht="19.5" customHeight="1" x14ac:dyDescent="0.25">
      <c r="A11" s="4" t="s">
        <v>11</v>
      </c>
      <c r="B11" s="8" t="s">
        <v>12</v>
      </c>
    </row>
    <row r="12" spans="1:2" ht="19.5" customHeight="1" x14ac:dyDescent="0.25">
      <c r="A12" s="4" t="s">
        <v>13</v>
      </c>
      <c r="B12" s="8" t="s">
        <v>14</v>
      </c>
    </row>
    <row r="13" spans="1:2" ht="19.5" customHeight="1" x14ac:dyDescent="0.25">
      <c r="A13" s="4" t="s">
        <v>15</v>
      </c>
      <c r="B13" s="8" t="s">
        <v>16</v>
      </c>
    </row>
    <row r="14" spans="1:2" ht="19.5" customHeight="1" x14ac:dyDescent="0.25">
      <c r="A14" s="4" t="s">
        <v>17</v>
      </c>
      <c r="B14" s="8" t="s">
        <v>18</v>
      </c>
    </row>
    <row r="15" spans="1:2" ht="19.5" customHeight="1" x14ac:dyDescent="0.25">
      <c r="A15" s="4" t="s">
        <v>19</v>
      </c>
      <c r="B15" s="8" t="s">
        <v>20</v>
      </c>
    </row>
    <row r="16" spans="1:2" ht="37.5" customHeight="1" x14ac:dyDescent="0.25">
      <c r="A16" s="5" t="s">
        <v>21</v>
      </c>
      <c r="B16" s="9"/>
    </row>
    <row r="17" spans="1:2" ht="20.25" customHeight="1" x14ac:dyDescent="0.25">
      <c r="A17" s="4" t="s">
        <v>22</v>
      </c>
      <c r="B17" s="9"/>
    </row>
    <row r="18" spans="1:2" ht="36.75" customHeight="1" x14ac:dyDescent="0.25">
      <c r="A18" s="4" t="s">
        <v>23</v>
      </c>
      <c r="B18" s="9"/>
    </row>
    <row r="19" spans="1:2" ht="36.75" customHeight="1" x14ac:dyDescent="0.25">
      <c r="A19" s="4" t="s">
        <v>24</v>
      </c>
      <c r="B19" s="9"/>
    </row>
    <row r="20" spans="1:2" ht="67.5" customHeight="1" x14ac:dyDescent="0.25">
      <c r="A20" s="4" t="s">
        <v>25</v>
      </c>
    </row>
    <row r="21" spans="1:2" ht="33" customHeight="1" x14ac:dyDescent="0.25">
      <c r="A21" s="4" t="s">
        <v>26</v>
      </c>
    </row>
    <row r="22" spans="1:2" ht="25.5" customHeight="1" x14ac:dyDescent="0.25">
      <c r="A22" s="8" t="s">
        <v>27</v>
      </c>
    </row>
    <row r="23" spans="1:2" ht="22.5" customHeight="1" x14ac:dyDescent="0.25">
      <c r="A23" s="4" t="s">
        <v>28</v>
      </c>
    </row>
    <row r="24" spans="1:2" ht="30" customHeight="1" x14ac:dyDescent="0.25">
      <c r="A24" s="4" t="s">
        <v>29</v>
      </c>
    </row>
    <row r="25" spans="1:2" ht="37.5" customHeight="1" x14ac:dyDescent="0.25">
      <c r="A25" s="4" t="s">
        <v>30</v>
      </c>
    </row>
    <row r="26" spans="1:2" ht="54" customHeight="1" x14ac:dyDescent="0.25">
      <c r="A26" s="10" t="s">
        <v>31</v>
      </c>
    </row>
    <row r="27" spans="1:2" ht="38.25" customHeight="1" x14ac:dyDescent="0.25">
      <c r="A27" s="4" t="s">
        <v>32</v>
      </c>
    </row>
    <row r="28" spans="1:2" ht="37.5" customHeight="1" x14ac:dyDescent="0.25">
      <c r="A28" s="5" t="s">
        <v>33</v>
      </c>
    </row>
    <row r="29" spans="1:2" ht="22.5" customHeight="1" x14ac:dyDescent="0.25">
      <c r="A29" s="4" t="s">
        <v>34</v>
      </c>
    </row>
    <row r="30" spans="1:2" ht="50.25" customHeight="1" x14ac:dyDescent="0.25">
      <c r="A30" s="4" t="s">
        <v>35</v>
      </c>
    </row>
    <row r="31" spans="1:2" ht="51.75" customHeight="1" x14ac:dyDescent="0.25">
      <c r="A31" s="4" t="s">
        <v>36</v>
      </c>
    </row>
    <row r="32" spans="1:2" ht="161.25" customHeight="1" x14ac:dyDescent="0.25">
      <c r="A32" s="4" t="s">
        <v>37</v>
      </c>
    </row>
    <row r="33" spans="1:2" ht="52.5" customHeight="1" x14ac:dyDescent="0.25">
      <c r="A33" s="4" t="s">
        <v>38</v>
      </c>
    </row>
    <row r="34" spans="1:2" ht="43.5" customHeight="1" x14ac:dyDescent="0.25">
      <c r="A34" s="4" t="s">
        <v>39</v>
      </c>
    </row>
    <row r="35" spans="1:2" ht="39.75" customHeight="1" x14ac:dyDescent="0.25">
      <c r="A35" s="4" t="s">
        <v>40</v>
      </c>
    </row>
    <row r="36" spans="1:2" ht="156" customHeight="1" x14ac:dyDescent="0.25">
      <c r="A36" s="4" t="s">
        <v>41</v>
      </c>
    </row>
    <row r="37" spans="1:2" ht="37.5" customHeight="1" x14ac:dyDescent="0.25">
      <c r="A37" s="5" t="s">
        <v>42</v>
      </c>
    </row>
    <row r="38" spans="1:2" ht="79.5" customHeight="1" x14ac:dyDescent="0.25">
      <c r="A38" s="4" t="s">
        <v>43</v>
      </c>
    </row>
    <row r="39" spans="1:2" ht="72" customHeight="1" x14ac:dyDescent="0.25">
      <c r="A39" s="8" t="s">
        <v>44</v>
      </c>
    </row>
    <row r="40" spans="1:2" ht="28.5" customHeight="1" x14ac:dyDescent="0.25">
      <c r="A40" s="8" t="s">
        <v>45</v>
      </c>
    </row>
    <row r="41" spans="1:2" ht="36.75" customHeight="1" x14ac:dyDescent="0.25">
      <c r="A41" s="5" t="s">
        <v>46</v>
      </c>
    </row>
    <row r="42" spans="1:2" ht="37.5" customHeight="1" x14ac:dyDescent="0.25">
      <c r="A42" s="6" t="s">
        <v>47</v>
      </c>
      <c r="B42" s="11"/>
    </row>
    <row r="43" spans="1:2" ht="41.25" customHeight="1" x14ac:dyDescent="0.25">
      <c r="A43" s="10" t="s">
        <v>48</v>
      </c>
      <c r="B43" s="12"/>
    </row>
    <row r="44" spans="1:2" ht="27" customHeight="1" x14ac:dyDescent="0.25">
      <c r="A44" s="10" t="s">
        <v>49</v>
      </c>
      <c r="B44" s="12"/>
    </row>
    <row r="45" spans="1:2" ht="42" customHeight="1" x14ac:dyDescent="0.25">
      <c r="A45" s="8" t="s">
        <v>50</v>
      </c>
      <c r="B45" s="12"/>
    </row>
    <row r="46" spans="1:2" ht="41.25" customHeight="1" x14ac:dyDescent="0.25">
      <c r="A46" s="13" t="s">
        <v>51</v>
      </c>
      <c r="B46" s="12"/>
    </row>
    <row r="47" spans="1:2" ht="36.75" customHeight="1" x14ac:dyDescent="0.25">
      <c r="A47" s="5" t="s">
        <v>52</v>
      </c>
    </row>
    <row r="48" spans="1:2" ht="56.25" customHeight="1" x14ac:dyDescent="0.25">
      <c r="A48" s="4" t="s">
        <v>53</v>
      </c>
    </row>
    <row r="49" spans="1:1" ht="207.75" customHeight="1" x14ac:dyDescent="0.25">
      <c r="A49" s="4" t="s">
        <v>54</v>
      </c>
    </row>
    <row r="50" spans="1:1" ht="28.5" customHeight="1" x14ac:dyDescent="0.25">
      <c r="A50" s="8" t="s">
        <v>55</v>
      </c>
    </row>
    <row r="51" spans="1:1" ht="35.25" customHeight="1" x14ac:dyDescent="0.25">
      <c r="A51" s="5" t="s">
        <v>56</v>
      </c>
    </row>
    <row r="52" spans="1:1" ht="36.75" customHeight="1" x14ac:dyDescent="0.25">
      <c r="A52" s="4" t="s">
        <v>57</v>
      </c>
    </row>
    <row r="53" spans="1:1" ht="195" customHeight="1" x14ac:dyDescent="0.25">
      <c r="A53" s="4" t="s">
        <v>58</v>
      </c>
    </row>
    <row r="54" spans="1:1" ht="37.5" customHeight="1" x14ac:dyDescent="0.25">
      <c r="A54" s="5" t="s">
        <v>59</v>
      </c>
    </row>
    <row r="55" spans="1:1" ht="25.5" customHeight="1" x14ac:dyDescent="0.25">
      <c r="A55" s="4" t="s">
        <v>60</v>
      </c>
    </row>
    <row r="56" spans="1:1" ht="23.25" customHeight="1" x14ac:dyDescent="0.25">
      <c r="A56" s="4" t="s">
        <v>61</v>
      </c>
    </row>
    <row r="57" spans="1:1" ht="39" customHeight="1" x14ac:dyDescent="0.25">
      <c r="A57" s="4" t="s">
        <v>62</v>
      </c>
    </row>
    <row r="68" spans="1:1" ht="15.75" customHeight="1" x14ac:dyDescent="0.25">
      <c r="A68" s="14"/>
    </row>
  </sheetData>
  <sheetProtection algorithmName="SHA-512" hashValue="lEa/6Me3zAel96mlqyj8bStDkgLjkM4TNZ7Toef2tvG5Yq0Oq7COBJr02djbV2lKOrTTQP9P1e5NyrXr61lOjQ==" saltValue="Uj+qkkNrVPLr7XWidfMoIQ==" spinCount="100000" sheet="1" objects="1" scenarios="1"/>
  <hyperlinks>
    <hyperlink ref="B11" r:id="rId1" location="Nutrients_from_wastewater!A1" xr:uid="{00000000-0004-0000-0000-000000000000}"/>
    <hyperlink ref="B12" location="Nutrients_from_current_land_use!A1" display="Nutrients from current land use" xr:uid="{00000000-0004-0000-0000-000001000000}"/>
    <hyperlink ref="B13" location="Nutrients_from_future_land_use!A1" display="Nutrients from future land use" xr:uid="{00000000-0004-0000-0000-000002000000}"/>
    <hyperlink ref="B14" location="SuDS!A1" display="SuDS" xr:uid="{00000000-0004-0000-0000-000003000000}"/>
    <hyperlink ref="B15" location="Final_nutrient_budgets!A1" display="Final_nutrient_budgets" xr:uid="{00000000-0004-0000-0000-000004000000}"/>
    <hyperlink ref="A22" r:id="rId2" xr:uid="{00000000-0004-0000-0000-000005000000}"/>
    <hyperlink ref="A26" r:id="rId3"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00000000-0004-0000-0000-000006000000}"/>
    <hyperlink ref="A39" r:id="rId4"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00000000-0004-0000-0000-000007000000}"/>
    <hyperlink ref="A40" r:id="rId5" xr:uid="{00000000-0004-0000-0000-000008000000}"/>
    <hyperlink ref="A43" r:id="rId6" xr:uid="{00000000-0004-0000-0000-000009000000}"/>
    <hyperlink ref="A44" r:id="rId7" location="." xr:uid="{00000000-0004-0000-0000-00000A000000}"/>
    <hyperlink ref="A45" r:id="rId8" xr:uid="{00000000-0004-0000-0000-00000B000000}"/>
    <hyperlink ref="A50" r:id="rId9" xr:uid="{00000000-0004-0000-0000-00000C000000}"/>
  </hyperlinks>
  <pageMargins left="0.7" right="0.7" top="0.75" bottom="0.75" header="0.511811023622047" footer="0.511811023622047"/>
  <pageSetup paperSize="9" orientation="portrait" horizontalDpi="300" verticalDpi="300"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topLeftCell="A4" zoomScaleNormal="100" workbookViewId="0">
      <selection activeCell="E4" sqref="E4"/>
    </sheetView>
  </sheetViews>
  <sheetFormatPr defaultColWidth="8.85546875" defaultRowHeight="15" customHeight="1" x14ac:dyDescent="0.25"/>
  <cols>
    <col min="1" max="1" width="120.85546875" style="15" customWidth="1"/>
    <col min="2" max="2" width="33.5703125" style="15" customWidth="1"/>
    <col min="3" max="3" width="26.140625" style="15" customWidth="1"/>
    <col min="4" max="6" width="30.5703125" style="15" customWidth="1"/>
    <col min="7" max="360" width="8.5703125" style="15" customWidth="1"/>
    <col min="361" max="16384" width="8.85546875" style="15"/>
  </cols>
  <sheetData>
    <row r="1" spans="1:3" ht="50.25" customHeight="1" x14ac:dyDescent="0.25">
      <c r="A1" s="2" t="s">
        <v>12</v>
      </c>
    </row>
    <row r="2" spans="1:3" ht="409.5" customHeight="1" x14ac:dyDescent="0.25">
      <c r="A2" s="16" t="s">
        <v>63</v>
      </c>
    </row>
    <row r="3" spans="1:3" ht="51" customHeight="1" x14ac:dyDescent="0.25">
      <c r="A3" s="5" t="s">
        <v>64</v>
      </c>
      <c r="B3" s="14"/>
      <c r="C3" s="1"/>
    </row>
    <row r="4" spans="1:3" ht="47.25" customHeight="1" x14ac:dyDescent="0.25">
      <c r="A4" s="17" t="s">
        <v>65</v>
      </c>
      <c r="B4" s="18" t="s">
        <v>66</v>
      </c>
      <c r="C4" s="18" t="s">
        <v>67</v>
      </c>
    </row>
    <row r="5" spans="1:3" ht="24" customHeight="1" x14ac:dyDescent="0.25">
      <c r="A5" s="19" t="s">
        <v>68</v>
      </c>
      <c r="B5" s="20">
        <v>46388</v>
      </c>
      <c r="C5" s="21"/>
    </row>
    <row r="6" spans="1:3" ht="24" customHeight="1" x14ac:dyDescent="0.25">
      <c r="A6" s="19" t="s">
        <v>69</v>
      </c>
      <c r="B6" s="22">
        <v>2.4</v>
      </c>
      <c r="C6" s="21"/>
    </row>
    <row r="7" spans="1:3" ht="24" customHeight="1" x14ac:dyDescent="0.25">
      <c r="A7" s="19" t="s">
        <v>70</v>
      </c>
      <c r="B7" s="23">
        <v>120</v>
      </c>
      <c r="C7" s="21"/>
    </row>
    <row r="8" spans="1:3" ht="24" customHeight="1" x14ac:dyDescent="0.25">
      <c r="A8" s="19" t="s">
        <v>71</v>
      </c>
      <c r="B8" s="23">
        <v>1</v>
      </c>
      <c r="C8" s="21"/>
    </row>
    <row r="9" spans="1:3" ht="39" customHeight="1" x14ac:dyDescent="0.25">
      <c r="A9" s="19" t="s">
        <v>72</v>
      </c>
      <c r="B9" s="23" t="s">
        <v>73</v>
      </c>
      <c r="C9" s="21"/>
    </row>
    <row r="10" spans="1:3" ht="24" customHeight="1" x14ac:dyDescent="0.25">
      <c r="A10" s="19" t="s">
        <v>74</v>
      </c>
      <c r="B10" s="24"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25">
        <v>0.2</v>
      </c>
    </row>
    <row r="11" spans="1:3" ht="24" customHeight="1" x14ac:dyDescent="0.25">
      <c r="A11" s="19" t="str">
        <f>IFERROR(IF(AND($B$5&lt;DATE(2025,1,1),(VLOOKUP($B$9,Value_look_up_tables!$A$5:$E$46,2,FALSE()))&gt;(VLOOKUP($B$9,Value_look_up_tables!$A$5:$E$46,3,FALSE()))), "Post 2025 WwTW P permit (mg TP/litre):","Not applicable"),"Not applicable")</f>
        <v>Not applicable</v>
      </c>
      <c r="B11" s="26" t="str">
        <f>IFERROR(IF(AND($B$5&lt;DATE(2025,1,1),(VLOOKUP($B$9,Value_look_up_tables!$A$5:$J$46,2,FALSE()))&gt;(VLOOKUP($B$9,Value_look_up_tables!$A$5:$J$46,3,FALSE()))),VLOOKUP(B9,Value_look_up_tables!$A$5:$J$49,3,FALSE()),"Not applicable"),"Not applicable")</f>
        <v>Not applicable</v>
      </c>
      <c r="C11" s="21"/>
    </row>
    <row r="12" spans="1:3" ht="24" customHeight="1" x14ac:dyDescent="0.25">
      <c r="A12" s="27" t="str">
        <f>IFERROR(IF(AND($B$5&lt;DATE(2030,4,1),(VLOOKUP($B$9,Value_look_up_tables!$A$5:$J$46,3,FALSE()))&gt;(VLOOKUP($B$9,Value_look_up_tables!$A$5:$J$46,4,FALSE()))), "Post 2030 WwTW P permit (mg TP/litre):","Not applicable"),"Not applicable")</f>
        <v>Not applicable</v>
      </c>
      <c r="B12" s="28" t="str">
        <f>IFERROR(IF(AND($B$5&lt;DATE(2030,4,1),(VLOOKUP($B$9,Value_look_up_tables!$A$5:$J$46,3,FALSE()))&gt;(VLOOKUP($B$9,Value_look_up_tables!$A$5:$J$46,4,FALSE()))), VLOOKUP(B9,Value_look_up_tables!$A$5:$J$49,4,FALSE()),"Not applicable"),"Not applicable")</f>
        <v>Not applicable</v>
      </c>
      <c r="C12" s="29"/>
    </row>
    <row r="13" spans="1:3" ht="37.5" customHeight="1" x14ac:dyDescent="0.25">
      <c r="A13" s="5" t="s">
        <v>75</v>
      </c>
      <c r="B13" s="1"/>
    </row>
    <row r="14" spans="1:3" ht="21" customHeight="1" x14ac:dyDescent="0.25">
      <c r="A14" s="30" t="s">
        <v>76</v>
      </c>
      <c r="B14" s="18" t="s">
        <v>77</v>
      </c>
      <c r="C14" s="31"/>
    </row>
    <row r="15" spans="1:3" ht="28.5" customHeight="1" x14ac:dyDescent="0.25">
      <c r="A15" s="32"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33"/>
    </row>
    <row r="16" spans="1:3" ht="23.25" customHeight="1" x14ac:dyDescent="0.25">
      <c r="A16" s="34" t="s">
        <v>78</v>
      </c>
      <c r="B16" s="35">
        <f>IF(ISBLANK(B8),0,B6*B8)</f>
        <v>2.4</v>
      </c>
    </row>
    <row r="17" spans="1:2" ht="23.25" customHeight="1" x14ac:dyDescent="0.25">
      <c r="A17" s="34" t="s">
        <v>79</v>
      </c>
      <c r="B17" s="35">
        <f>IFERROR(B16*B7,0)</f>
        <v>288</v>
      </c>
    </row>
    <row r="18" spans="1:2" ht="23.25" customHeight="1" x14ac:dyDescent="0.25">
      <c r="A18" s="34" t="s">
        <v>80</v>
      </c>
      <c r="B18" s="35">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6"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7"/>
    </row>
    <row r="20" spans="1:2" ht="23.25" customHeight="1" x14ac:dyDescent="0.25">
      <c r="A20" s="34"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35"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6"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7"/>
    </row>
    <row r="22" spans="1:2" ht="23.25" customHeight="1" x14ac:dyDescent="0.25">
      <c r="A22" s="34"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35"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conditionalFormatting sqref="C10">
    <cfRule type="expression" dxfId="1" priority="2">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formula2>0</formula2>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formula2>0</formula2>
    </dataValidation>
    <dataValidation type="decimal" operator="greaterThanOrEqual" showErrorMessage="1" prompt="The average occupancy rate (people per dwelling/unit) should not be edited unless there is sufficient evidence." sqref="B6" xr:uid="{00000000-0002-0000-0100-000002000000}">
      <formula1>0</formula1>
      <formula2>0</formula2>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formula2>0</formula2>
    </dataValidation>
    <dataValidation type="decimal" operator="greaterThanOrEqual" allowBlank="1" showInputMessage="1" showErrorMessage="1" sqref="C10" xr:uid="{00000000-0002-0000-0100-000004000000}">
      <formula1>0</formula1>
      <formula2>0</formula2>
    </dataValidation>
  </dataValidations>
  <pageMargins left="0.7" right="0.7" top="0.75" bottom="0.75" header="0.511811023622047" footer="0.511811023622047"/>
  <pageSetup paperSize="9" orientation="portrait" horizontalDpi="300" verticalDpi="30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opLeftCell="A4" zoomScaleNormal="100" workbookViewId="0">
      <selection activeCell="D6" sqref="D6"/>
    </sheetView>
  </sheetViews>
  <sheetFormatPr defaultColWidth="9.140625" defaultRowHeight="14.25" customHeight="1" x14ac:dyDescent="0.25"/>
  <cols>
    <col min="1" max="1" width="90.140625" style="38" customWidth="1"/>
    <col min="2" max="2" width="27.28515625" style="38" customWidth="1"/>
    <col min="3" max="3" width="24.28515625" style="38" customWidth="1"/>
    <col min="4" max="4" width="124.7109375" style="38" customWidth="1"/>
    <col min="5" max="386" width="8.5703125" style="38" customWidth="1"/>
    <col min="387" max="16384" width="9.140625" style="38"/>
  </cols>
  <sheetData>
    <row r="1" spans="1:6" ht="50.25" customHeight="1" x14ac:dyDescent="0.25">
      <c r="A1" s="2" t="s">
        <v>14</v>
      </c>
      <c r="B1" s="39"/>
      <c r="C1" s="39"/>
      <c r="D1" s="39"/>
    </row>
    <row r="2" spans="1:6" ht="409.5" customHeight="1" x14ac:dyDescent="0.25">
      <c r="A2" s="4" t="s">
        <v>81</v>
      </c>
      <c r="B2" s="39"/>
      <c r="C2" s="39"/>
      <c r="D2" s="39"/>
      <c r="E2" s="14"/>
      <c r="F2" s="1"/>
    </row>
    <row r="3" spans="1:6" ht="37.5" customHeight="1" x14ac:dyDescent="0.25">
      <c r="A3" s="5" t="s">
        <v>82</v>
      </c>
      <c r="B3" s="40"/>
      <c r="C3" s="40"/>
      <c r="E3" s="1"/>
      <c r="F3" s="1"/>
    </row>
    <row r="4" spans="1:6" ht="38.25" customHeight="1" x14ac:dyDescent="0.25">
      <c r="A4" s="41" t="s">
        <v>65</v>
      </c>
      <c r="B4" s="42" t="s">
        <v>66</v>
      </c>
      <c r="C4" s="40"/>
      <c r="E4" s="1"/>
      <c r="F4" s="1"/>
    </row>
    <row r="5" spans="1:6" ht="29.25" customHeight="1" x14ac:dyDescent="0.25">
      <c r="A5" s="19" t="s">
        <v>83</v>
      </c>
      <c r="B5" s="43" t="s">
        <v>84</v>
      </c>
      <c r="C5" s="1"/>
      <c r="D5" s="1"/>
      <c r="E5" s="1"/>
      <c r="F5" s="12"/>
    </row>
    <row r="6" spans="1:6" ht="29.25" customHeight="1" x14ac:dyDescent="0.25">
      <c r="A6" s="19" t="s">
        <v>85</v>
      </c>
      <c r="B6" s="44" t="s">
        <v>86</v>
      </c>
      <c r="C6" s="1"/>
      <c r="D6" s="1"/>
      <c r="E6" s="1"/>
      <c r="F6" s="1"/>
    </row>
    <row r="7" spans="1:6" ht="29.25" customHeight="1" x14ac:dyDescent="0.25">
      <c r="A7" s="19" t="s">
        <v>87</v>
      </c>
      <c r="B7" s="45" t="s">
        <v>88</v>
      </c>
      <c r="C7" s="1"/>
      <c r="D7" s="1"/>
      <c r="E7" s="1"/>
      <c r="F7" s="1"/>
    </row>
    <row r="8" spans="1:6" ht="29.25" customHeight="1" x14ac:dyDescent="0.25">
      <c r="A8" s="27" t="s">
        <v>89</v>
      </c>
      <c r="B8" s="46" t="s">
        <v>90</v>
      </c>
      <c r="C8" s="1"/>
      <c r="D8" s="1"/>
      <c r="E8" s="1"/>
      <c r="F8" s="1"/>
    </row>
    <row r="9" spans="1:6" ht="48" customHeight="1" x14ac:dyDescent="0.25">
      <c r="A9" s="5" t="s">
        <v>91</v>
      </c>
      <c r="B9" s="47"/>
      <c r="C9" s="1"/>
      <c r="D9" s="1"/>
      <c r="E9" s="1"/>
      <c r="F9" s="1"/>
    </row>
    <row r="10" spans="1:6" ht="66" customHeight="1" x14ac:dyDescent="0.25">
      <c r="A10" s="17" t="s">
        <v>92</v>
      </c>
      <c r="B10" s="18" t="s">
        <v>93</v>
      </c>
      <c r="C10" s="18" t="s">
        <v>94</v>
      </c>
      <c r="D10" s="18" t="s">
        <v>95</v>
      </c>
      <c r="E10" s="1"/>
      <c r="F10" s="12"/>
    </row>
    <row r="11" spans="1:6" ht="42.75" customHeight="1" x14ac:dyDescent="0.25">
      <c r="A11" s="48" t="s">
        <v>96</v>
      </c>
      <c r="B11" s="22">
        <v>0.05</v>
      </c>
      <c r="C11" s="49">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8.7572291344999997E-2</v>
      </c>
      <c r="D11" s="50"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1"/>
      <c r="F11" s="1"/>
    </row>
    <row r="12" spans="1:6" ht="42.75" customHeight="1" x14ac:dyDescent="0.25">
      <c r="A12" s="48"/>
      <c r="B12" s="22"/>
      <c r="C12" s="49">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50"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1"/>
      <c r="F12" s="1"/>
    </row>
    <row r="13" spans="1:6" ht="42.75" customHeight="1" x14ac:dyDescent="0.25">
      <c r="A13" s="48"/>
      <c r="B13" s="22"/>
      <c r="C13" s="49">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50"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1"/>
      <c r="F13" s="1"/>
    </row>
    <row r="14" spans="1:6" ht="42.75" customHeight="1" x14ac:dyDescent="0.25">
      <c r="A14" s="48"/>
      <c r="B14" s="22"/>
      <c r="C14" s="49">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50"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1"/>
      <c r="F14" s="1"/>
    </row>
    <row r="15" spans="1:6" ht="42.75" customHeight="1" x14ac:dyDescent="0.25">
      <c r="A15" s="48"/>
      <c r="B15" s="22"/>
      <c r="C15" s="49">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50"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1"/>
      <c r="F15" s="1"/>
    </row>
    <row r="16" spans="1:6" ht="42.75" customHeight="1" x14ac:dyDescent="0.25">
      <c r="A16" s="48"/>
      <c r="B16" s="22"/>
      <c r="C16" s="49">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50"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1"/>
      <c r="F16" s="1"/>
    </row>
    <row r="17" spans="1:6" ht="42.75" customHeight="1" x14ac:dyDescent="0.25">
      <c r="A17" s="48"/>
      <c r="B17" s="22"/>
      <c r="C17" s="49">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50"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1"/>
      <c r="F17" s="1"/>
    </row>
    <row r="18" spans="1:6" ht="42.75" customHeight="1" x14ac:dyDescent="0.25">
      <c r="A18" s="48"/>
      <c r="B18" s="22"/>
      <c r="C18" s="49">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50"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1"/>
      <c r="F18" s="1"/>
    </row>
    <row r="19" spans="1:6" ht="42.75" customHeight="1" x14ac:dyDescent="0.25">
      <c r="A19" s="48"/>
      <c r="B19" s="22"/>
      <c r="C19" s="49">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50"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1"/>
      <c r="F19" s="1"/>
    </row>
    <row r="20" spans="1:6" ht="42.75" customHeight="1" x14ac:dyDescent="0.25">
      <c r="A20" s="48"/>
      <c r="B20" s="22"/>
      <c r="C20" s="49">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50"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1"/>
      <c r="F20" s="1"/>
    </row>
    <row r="21" spans="1:6" ht="42.75" customHeight="1" x14ac:dyDescent="0.25">
      <c r="A21" s="48"/>
      <c r="B21" s="22"/>
      <c r="C21" s="49">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50"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1"/>
      <c r="F21" s="1"/>
    </row>
    <row r="22" spans="1:6" ht="42.75" customHeight="1" x14ac:dyDescent="0.25">
      <c r="A22" s="48"/>
      <c r="B22" s="22"/>
      <c r="C22" s="49">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50"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1"/>
      <c r="F22" s="12"/>
    </row>
    <row r="23" spans="1:6" ht="42.75" customHeight="1" x14ac:dyDescent="0.25">
      <c r="A23" s="48"/>
      <c r="B23" s="22"/>
      <c r="C23" s="49">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50"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1"/>
      <c r="F23" s="1"/>
    </row>
    <row r="24" spans="1:6" ht="42.75" customHeight="1" x14ac:dyDescent="0.25">
      <c r="A24" s="48"/>
      <c r="B24" s="22"/>
      <c r="C24" s="49">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50"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1"/>
      <c r="F24" s="1"/>
    </row>
    <row r="25" spans="1:6" ht="42.75" customHeight="1" x14ac:dyDescent="0.25">
      <c r="A25" s="48"/>
      <c r="B25" s="22"/>
      <c r="C25" s="49">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50"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1"/>
      <c r="F25" s="1"/>
    </row>
    <row r="26" spans="1:6" ht="42.75" customHeight="1" x14ac:dyDescent="0.25">
      <c r="A26" s="48"/>
      <c r="B26" s="22"/>
      <c r="C26" s="49">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50"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75" customHeight="1" x14ac:dyDescent="0.25">
      <c r="A27" s="48"/>
      <c r="B27" s="22"/>
      <c r="C27" s="49">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50"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51" t="s">
        <v>97</v>
      </c>
      <c r="B28" s="35">
        <f>SUM(B11:B27)</f>
        <v>0.05</v>
      </c>
      <c r="C28" s="35">
        <f>SUM(C11:C27)</f>
        <v>8.7572291344999997E-2</v>
      </c>
      <c r="D28" s="52"/>
    </row>
    <row r="30" spans="1:6" ht="15" customHeight="1" x14ac:dyDescent="0.25">
      <c r="F30" s="53"/>
    </row>
  </sheetData>
  <sheetProtection algorithmName="SHA-512" hashValue="k8dFzFErJ1d9gpvfNoxZ0eAHba1knTIwyHUXVtVAQtRR9OrCJhjPmFv0svwqMGKcb6JJyXEe65AgbDTCPnXoMg==" saltValue="GIE03qZjULFqxXS6NCjXdQ==" spinCount="100000" sheet="1" objects="1" scenarios="1"/>
  <conditionalFormatting sqref="D11:D27">
    <cfRule type="expression" dxfId="0" priority="2">
      <formula>($D11="In the absence of real world data, this figure has been generated using the most relevant average nutrient reduction coefficient.")</formula>
    </cfRule>
  </conditionalFormatting>
  <dataValidations count="1">
    <dataValidation type="decimal" operator="greaterThanOrEqual" allowBlank="1" showErrorMessage="1" prompt="Please enter area in hectares." sqref="B11:B27" xr:uid="{00000000-0002-0000-0200-000000000000}">
      <formula1>0</formula1>
      <formula2>0</formula2>
    </dataValidation>
  </dataValidations>
  <pageMargins left="0.7" right="0.7" top="0.75" bottom="0.75" header="0.511811023622047" footer="0.511811023622047"/>
  <pageSetup paperSize="9" orientation="portrait" horizontalDpi="300" verticalDpi="30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2" zoomScaleNormal="100" workbookViewId="0">
      <selection activeCell="H5" sqref="H5"/>
    </sheetView>
  </sheetViews>
  <sheetFormatPr defaultColWidth="9.140625" defaultRowHeight="14.25" customHeight="1" x14ac:dyDescent="0.2"/>
  <cols>
    <col min="1" max="1" width="67.7109375" style="54" customWidth="1"/>
    <col min="2" max="2" width="22.85546875" style="54" customWidth="1"/>
    <col min="3" max="3" width="24.5703125" style="54" customWidth="1"/>
    <col min="4" max="473" width="8.5703125" style="54" customWidth="1"/>
    <col min="474" max="16384" width="9.140625" style="54"/>
  </cols>
  <sheetData>
    <row r="1" spans="1:3" ht="50.25" customHeight="1" x14ac:dyDescent="0.2">
      <c r="A1" s="2" t="s">
        <v>16</v>
      </c>
      <c r="B1" s="55"/>
      <c r="C1" s="55"/>
    </row>
    <row r="2" spans="1:3" ht="373.5" customHeight="1" x14ac:dyDescent="0.2">
      <c r="A2" s="4" t="s">
        <v>98</v>
      </c>
      <c r="B2" s="56"/>
      <c r="C2" s="55"/>
    </row>
    <row r="3" spans="1:3" ht="51" customHeight="1" x14ac:dyDescent="0.25">
      <c r="A3" s="5" t="s">
        <v>99</v>
      </c>
      <c r="B3" s="57"/>
      <c r="C3" s="57"/>
    </row>
    <row r="4" spans="1:3" ht="56.25" customHeight="1" x14ac:dyDescent="0.2">
      <c r="A4" s="58" t="s">
        <v>100</v>
      </c>
      <c r="B4" s="58" t="s">
        <v>93</v>
      </c>
      <c r="C4" s="58" t="s">
        <v>101</v>
      </c>
    </row>
    <row r="5" spans="1:3" ht="23.25" customHeight="1" x14ac:dyDescent="0.2">
      <c r="A5" s="59" t="s">
        <v>96</v>
      </c>
      <c r="B5" s="22">
        <v>0.05</v>
      </c>
      <c r="C5" s="49">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8.7572291344999997E-2</v>
      </c>
    </row>
    <row r="6" spans="1:3" ht="23.25" customHeight="1" x14ac:dyDescent="0.2">
      <c r="A6" s="60"/>
      <c r="B6" s="61"/>
      <c r="C6" s="49">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0"/>
      <c r="B7" s="61"/>
      <c r="C7" s="49">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0"/>
      <c r="B8" s="61"/>
      <c r="C8" s="49">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0"/>
      <c r="B9" s="61"/>
      <c r="C9" s="49">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0"/>
      <c r="B10" s="61"/>
      <c r="C10" s="49">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0"/>
      <c r="B11" s="61"/>
      <c r="C11" s="49">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0"/>
      <c r="B12" s="61"/>
      <c r="C12" s="49">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0"/>
      <c r="B13" s="61"/>
      <c r="C13" s="49">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0"/>
      <c r="B14" s="61"/>
      <c r="C14" s="49">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0"/>
      <c r="B15" s="61"/>
      <c r="C15" s="49">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0"/>
      <c r="B16" s="61"/>
      <c r="C16" s="49">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0"/>
      <c r="B17" s="61"/>
      <c r="C17" s="49">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0"/>
      <c r="B18" s="61"/>
      <c r="C18" s="49">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0"/>
      <c r="B19" s="61"/>
      <c r="C19" s="49">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0"/>
      <c r="B20" s="61"/>
      <c r="C20" s="49">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62"/>
    </row>
    <row r="21" spans="1:5" ht="23.25" customHeight="1" x14ac:dyDescent="0.2">
      <c r="A21" s="60"/>
      <c r="B21" s="61"/>
      <c r="C21" s="49">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3" t="s">
        <v>97</v>
      </c>
      <c r="B22" s="64">
        <f>SUM(B5:B21)</f>
        <v>0.05</v>
      </c>
      <c r="C22" s="64">
        <f>SUM(C5:C21)</f>
        <v>8.7572291344999997E-2</v>
      </c>
    </row>
  </sheetData>
  <sheetProtection algorithmName="SHA-512" hashValue="YjJghamNElWOzKtsK0lvuuI0M3CGuhSNYvQJvN6q0kpBdqwyydHnEO4205p4DYCujfxHiEb9k7P9AeymCBg07A==" saltValue="OwK6vMFfaVaB3hZieEaEwg==" spinCount="100000" sheet="1" objects="1" scenarios="1"/>
  <dataValidations count="1">
    <dataValidation type="decimal" operator="greaterThanOrEqual" allowBlank="1" showErrorMessage="1" prompt="Please enter area in hectares." sqref="B5:B21" xr:uid="{00000000-0002-0000-0300-000000000000}">
      <formula1>0</formula1>
      <formula2>0</formula2>
    </dataValidation>
  </dataValidations>
  <pageMargins left="0.7" right="0.7" top="0.75" bottom="0.75" header="0.511811023622047" footer="0.511811023622047"/>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A2" zoomScaleNormal="100" workbookViewId="0">
      <selection activeCell="C2" sqref="C2"/>
    </sheetView>
  </sheetViews>
  <sheetFormatPr defaultColWidth="9.140625" defaultRowHeight="14.25" customHeight="1"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2" t="s">
        <v>102</v>
      </c>
      <c r="B1" s="55"/>
      <c r="C1" s="55"/>
      <c r="D1" s="55"/>
    </row>
    <row r="2" spans="1:11" ht="409.5" customHeight="1" x14ac:dyDescent="0.25">
      <c r="A2" s="4" t="s">
        <v>103</v>
      </c>
      <c r="B2" s="66"/>
      <c r="C2" s="66"/>
      <c r="D2" s="66"/>
    </row>
    <row r="3" spans="1:11" ht="53.25" customHeight="1" x14ac:dyDescent="0.25">
      <c r="A3" s="67" t="s">
        <v>104</v>
      </c>
      <c r="B3" s="66"/>
      <c r="C3" s="66"/>
      <c r="D3" s="66"/>
    </row>
    <row r="4" spans="1:11" ht="97.5" customHeight="1" x14ac:dyDescent="0.25">
      <c r="A4" s="68" t="s">
        <v>105</v>
      </c>
      <c r="B4" s="68" t="s">
        <v>106</v>
      </c>
      <c r="C4" s="68" t="s">
        <v>107</v>
      </c>
      <c r="D4" s="68" t="s">
        <v>108</v>
      </c>
      <c r="E4" s="68" t="s">
        <v>109</v>
      </c>
      <c r="F4" s="68" t="s">
        <v>110</v>
      </c>
      <c r="G4" s="68" t="s">
        <v>111</v>
      </c>
      <c r="H4" s="69" t="s">
        <v>95</v>
      </c>
    </row>
    <row r="5" spans="1:11" ht="36" customHeight="1" x14ac:dyDescent="0.25">
      <c r="A5" s="59" t="s">
        <v>96</v>
      </c>
      <c r="B5" s="22"/>
      <c r="C5" s="70"/>
      <c r="D5" s="49">
        <f>IFERROR(IF(ISBLANK(A5),0,IF(ISBLANK(B5),0,VLOOKUP(A5,Nutrients_from_future_land_use!$A$5:$C$21,3,FALSE())*(B5/VLOOKUP(A5,Nutrients_from_future_land_use!$A$5:$C$21,2,FALSE())))),0)</f>
        <v>0</v>
      </c>
      <c r="E5" s="70"/>
      <c r="F5" s="70"/>
      <c r="G5" s="49">
        <f t="shared" ref="G5:G29" si="0">IFERROR(IF(OR(ISBLANK($A5),ISBLANK($B5),ISBLANK($F5)),0,$C5/100*D5*F5/100),0)</f>
        <v>0</v>
      </c>
      <c r="H5" s="71"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0"/>
      <c r="B6" s="61"/>
      <c r="C6" s="70"/>
      <c r="D6" s="49">
        <f>IFERROR(IF(ISBLANK(A6),0,IF(ISBLANK(B6),0,VLOOKUP(A6,Nutrients_from_future_land_use!$A$5:$C$21,3,FALSE())*(B6/VLOOKUP(A6,Nutrients_from_future_land_use!$A$5:$C$21,2,FALSE())))),0)</f>
        <v>0</v>
      </c>
      <c r="E6" s="70"/>
      <c r="F6" s="70"/>
      <c r="G6" s="49">
        <f t="shared" si="0"/>
        <v>0</v>
      </c>
      <c r="H6" s="71"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0"/>
      <c r="B7" s="61"/>
      <c r="C7" s="70"/>
      <c r="D7" s="49">
        <f>IFERROR(IF(ISBLANK(A7),0,IF(ISBLANK(B7),0,VLOOKUP(A7,Nutrients_from_future_land_use!$A$5:$C$21,3,FALSE())*(B7/VLOOKUP(A7,Nutrients_from_future_land_use!$A$5:$C$21,2,FALSE())))),0)</f>
        <v>0</v>
      </c>
      <c r="E7" s="70"/>
      <c r="F7" s="70"/>
      <c r="G7" s="49">
        <f t="shared" si="0"/>
        <v>0</v>
      </c>
      <c r="H7" s="71"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0"/>
      <c r="B8" s="61"/>
      <c r="C8" s="70"/>
      <c r="D8" s="49">
        <f>IFERROR(IF(ISBLANK(A8),0,IF(ISBLANK(B8),0,VLOOKUP(A8,Nutrients_from_future_land_use!$A$5:$C$21,3,FALSE())*(B8/VLOOKUP(A8,Nutrients_from_future_land_use!$A$5:$C$21,2,FALSE())))),0)</f>
        <v>0</v>
      </c>
      <c r="E8" s="70"/>
      <c r="F8" s="70"/>
      <c r="G8" s="49">
        <f t="shared" si="0"/>
        <v>0</v>
      </c>
      <c r="H8" s="71"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0"/>
      <c r="B9" s="61"/>
      <c r="C9" s="70"/>
      <c r="D9" s="49">
        <f>IFERROR(IF(ISBLANK(A9),0,IF(ISBLANK(B9),0,VLOOKUP(A9,Nutrients_from_future_land_use!$A$5:$C$21,3,FALSE())*(B9/VLOOKUP(A9,Nutrients_from_future_land_use!$A$5:$C$21,2,FALSE())))),0)</f>
        <v>0</v>
      </c>
      <c r="E9" s="70"/>
      <c r="F9" s="70"/>
      <c r="G9" s="49">
        <f t="shared" si="0"/>
        <v>0</v>
      </c>
      <c r="H9" s="71" t="str">
        <f>IF(SUMIFS($B$5:$B$29,$A$5:$A$29,A9)&gt;SUMIFS(Nutrients_from_future_land_use!$B$5:$B$21,Nutrients_from_future_land_use!$A$5:$A$21,A9),"Area of new land covers within SuDS catchment area exceeds the area of new land covers proposed","Not applicable")</f>
        <v>Not applicable</v>
      </c>
      <c r="K9" s="72"/>
    </row>
    <row r="10" spans="1:11" ht="36" customHeight="1" x14ac:dyDescent="0.25">
      <c r="A10" s="60"/>
      <c r="B10" s="61"/>
      <c r="C10" s="70"/>
      <c r="D10" s="49">
        <f>IFERROR(IF(ISBLANK(A10),0,IF(ISBLANK(B10),0,VLOOKUP(A10,Nutrients_from_future_land_use!$A$5:$C$21,3,FALSE())*(B10/VLOOKUP(A10,Nutrients_from_future_land_use!$A$5:$C$21,2,FALSE())))),0)</f>
        <v>0</v>
      </c>
      <c r="E10" s="70"/>
      <c r="F10" s="70"/>
      <c r="G10" s="49">
        <f t="shared" si="0"/>
        <v>0</v>
      </c>
      <c r="H10" s="71" t="str">
        <f>IF(SUMIFS($B$5:$B$29,$A$5:$A$29,A10)&gt;SUMIFS(Nutrients_from_future_land_use!$B$5:$B$21,Nutrients_from_future_land_use!$A$5:$A$21,A10),"Area of new land covers within SuDS catchment area exceeds the area of new land covers proposed","Not applicable")</f>
        <v>Not applicable</v>
      </c>
      <c r="K10" s="72"/>
    </row>
    <row r="11" spans="1:11" ht="36" customHeight="1" x14ac:dyDescent="0.25">
      <c r="A11" s="60"/>
      <c r="B11" s="61"/>
      <c r="C11" s="70"/>
      <c r="D11" s="49">
        <f>IFERROR(IF(ISBLANK(A11),0,IF(ISBLANK(B11),0,VLOOKUP(A11,Nutrients_from_future_land_use!$A$5:$C$21,3,FALSE())*(B11/VLOOKUP(A11,Nutrients_from_future_land_use!$A$5:$C$21,2,FALSE())))),0)</f>
        <v>0</v>
      </c>
      <c r="E11" s="70"/>
      <c r="F11" s="70"/>
      <c r="G11" s="49">
        <f t="shared" si="0"/>
        <v>0</v>
      </c>
      <c r="H11" s="71" t="str">
        <f>IF(SUMIFS($B$5:$B$29,$A$5:$A$29,A11)&gt;SUMIFS(Nutrients_from_future_land_use!$B$5:$B$21,Nutrients_from_future_land_use!$A$5:$A$21,A11),"Area of new land covers within SuDS catchment area exceeds the area of new land covers proposed","Not applicable")</f>
        <v>Not applicable</v>
      </c>
      <c r="K11" s="72"/>
    </row>
    <row r="12" spans="1:11" ht="36" customHeight="1" x14ac:dyDescent="0.25">
      <c r="A12" s="60"/>
      <c r="B12" s="61"/>
      <c r="C12" s="70"/>
      <c r="D12" s="49">
        <f>IFERROR(IF(ISBLANK(A12),0,IF(ISBLANK(B12),0,VLOOKUP(A12,Nutrients_from_future_land_use!$A$5:$C$21,3,FALSE())*(B12/VLOOKUP(A12,Nutrients_from_future_land_use!$A$5:$C$21,2,FALSE())))),0)</f>
        <v>0</v>
      </c>
      <c r="E12" s="70"/>
      <c r="F12" s="70"/>
      <c r="G12" s="49">
        <f t="shared" si="0"/>
        <v>0</v>
      </c>
      <c r="H12" s="71" t="str">
        <f>IF(SUMIFS($B$5:$B$29,$A$5:$A$29,A12)&gt;SUMIFS(Nutrients_from_future_land_use!$B$5:$B$21,Nutrients_from_future_land_use!$A$5:$A$21,A12),"Area of new land covers within SuDS catchment area exceeds the area of new land covers proposed","Not applicable")</f>
        <v>Not applicable</v>
      </c>
      <c r="K12" s="72"/>
    </row>
    <row r="13" spans="1:11" ht="36" customHeight="1" x14ac:dyDescent="0.25">
      <c r="A13" s="60"/>
      <c r="B13" s="61"/>
      <c r="C13" s="70"/>
      <c r="D13" s="49">
        <f>IFERROR(IF(ISBLANK(A13),0,IF(ISBLANK(B13),0,VLOOKUP(A13,Nutrients_from_future_land_use!$A$5:$C$21,3,FALSE())*(B13/VLOOKUP(A13,Nutrients_from_future_land_use!$A$5:$C$21,2,FALSE())))),0)</f>
        <v>0</v>
      </c>
      <c r="E13" s="70"/>
      <c r="F13" s="70"/>
      <c r="G13" s="49">
        <f t="shared" si="0"/>
        <v>0</v>
      </c>
      <c r="H13" s="71" t="str">
        <f>IF(SUMIFS($B$5:$B$29,$A$5:$A$29,A13)&gt;SUMIFS(Nutrients_from_future_land_use!$B$5:$B$21,Nutrients_from_future_land_use!$A$5:$A$21,A13),"Area of new land covers within SuDS catchment area exceeds the area of new land covers proposed","Not applicable")</f>
        <v>Not applicable</v>
      </c>
      <c r="K13" s="72"/>
    </row>
    <row r="14" spans="1:11" ht="36" customHeight="1" x14ac:dyDescent="0.25">
      <c r="A14" s="60"/>
      <c r="B14" s="61"/>
      <c r="C14" s="70"/>
      <c r="D14" s="49">
        <f>IFERROR(IF(ISBLANK(A14),0,IF(ISBLANK(B14),0,VLOOKUP(A14,Nutrients_from_future_land_use!$A$5:$C$21,3,FALSE())*(B14/VLOOKUP(A14,Nutrients_from_future_land_use!$A$5:$C$21,2,FALSE())))),0)</f>
        <v>0</v>
      </c>
      <c r="E14" s="70"/>
      <c r="F14" s="70"/>
      <c r="G14" s="49">
        <f t="shared" si="0"/>
        <v>0</v>
      </c>
      <c r="H14" s="71" t="str">
        <f>IF(SUMIFS($B$5:$B$29,$A$5:$A$29,A14)&gt;SUMIFS(Nutrients_from_future_land_use!$B$5:$B$21,Nutrients_from_future_land_use!$A$5:$A$21,A14),"Area of new land covers within SuDS catchment area exceeds the area of new land covers proposed","Not applicable")</f>
        <v>Not applicable</v>
      </c>
      <c r="K14" s="72"/>
    </row>
    <row r="15" spans="1:11" ht="36" customHeight="1" x14ac:dyDescent="0.25">
      <c r="A15" s="60"/>
      <c r="B15" s="61"/>
      <c r="C15" s="70"/>
      <c r="D15" s="49">
        <f>IFERROR(IF(ISBLANK(A15),0,IF(ISBLANK(B15),0,VLOOKUP(A15,Nutrients_from_future_land_use!$A$5:$C$21,3,FALSE())*(B15/VLOOKUP(A15,Nutrients_from_future_land_use!$A$5:$C$21,2,FALSE())))),0)</f>
        <v>0</v>
      </c>
      <c r="E15" s="70"/>
      <c r="F15" s="70"/>
      <c r="G15" s="49">
        <f t="shared" si="0"/>
        <v>0</v>
      </c>
      <c r="H15" s="71"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0"/>
      <c r="B16" s="61"/>
      <c r="C16" s="70"/>
      <c r="D16" s="49">
        <f>IFERROR(IF(ISBLANK(A16),0,IF(ISBLANK(B16),0,VLOOKUP(A16,Nutrients_from_future_land_use!$A$5:$C$21,3,FALSE())*(B16/VLOOKUP(A16,Nutrients_from_future_land_use!$A$5:$C$21,2,FALSE())))),0)</f>
        <v>0</v>
      </c>
      <c r="E16" s="70"/>
      <c r="F16" s="70"/>
      <c r="G16" s="49">
        <f t="shared" si="0"/>
        <v>0</v>
      </c>
      <c r="H16" s="71"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0"/>
      <c r="B17" s="61"/>
      <c r="C17" s="70"/>
      <c r="D17" s="49">
        <f>IFERROR(IF(ISBLANK(A17),0,IF(ISBLANK(B17),0,VLOOKUP(A17,Nutrients_from_future_land_use!$A$5:$C$21,3,FALSE())*(B17/VLOOKUP(A17,Nutrients_from_future_land_use!$A$5:$C$21,2,FALSE())))),0)</f>
        <v>0</v>
      </c>
      <c r="E17" s="70"/>
      <c r="F17" s="70"/>
      <c r="G17" s="49">
        <f t="shared" si="0"/>
        <v>0</v>
      </c>
      <c r="H17" s="71"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0"/>
      <c r="B18" s="61"/>
      <c r="C18" s="70"/>
      <c r="D18" s="49">
        <f>IFERROR(IF(ISBLANK(A18),0,IF(ISBLANK(B18),0,VLOOKUP(A18,Nutrients_from_future_land_use!$A$5:$C$21,3,FALSE())*(B18/VLOOKUP(A18,Nutrients_from_future_land_use!$A$5:$C$21,2,FALSE())))),0)</f>
        <v>0</v>
      </c>
      <c r="E18" s="70"/>
      <c r="F18" s="70"/>
      <c r="G18" s="49">
        <f t="shared" si="0"/>
        <v>0</v>
      </c>
      <c r="H18" s="71"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0"/>
      <c r="B19" s="61"/>
      <c r="C19" s="70"/>
      <c r="D19" s="49">
        <f>IFERROR(IF(ISBLANK(A19),0,IF(ISBLANK(B19),0,VLOOKUP(A19,Nutrients_from_future_land_use!$A$5:$C$21,3,FALSE())*(B19/VLOOKUP(A19,Nutrients_from_future_land_use!$A$5:$C$21,2,FALSE())))),0)</f>
        <v>0</v>
      </c>
      <c r="E19" s="70"/>
      <c r="F19" s="70"/>
      <c r="G19" s="49">
        <f t="shared" si="0"/>
        <v>0</v>
      </c>
      <c r="H19" s="71"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0"/>
      <c r="B20" s="61"/>
      <c r="C20" s="70"/>
      <c r="D20" s="49">
        <f>IFERROR(IF(ISBLANK(A20),0,IF(ISBLANK(B20),0,VLOOKUP(A20,Nutrients_from_future_land_use!$A$5:$C$21,3,FALSE())*(B20/VLOOKUP(A20,Nutrients_from_future_land_use!$A$5:$C$21,2,FALSE())))),0)</f>
        <v>0</v>
      </c>
      <c r="E20" s="70"/>
      <c r="F20" s="70"/>
      <c r="G20" s="49">
        <f t="shared" si="0"/>
        <v>0</v>
      </c>
      <c r="H20" s="71"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0"/>
      <c r="B21" s="61"/>
      <c r="C21" s="70"/>
      <c r="D21" s="49">
        <f>IFERROR(IF(ISBLANK(A21),0,IF(ISBLANK(B21),0,VLOOKUP(A21,Nutrients_from_future_land_use!$A$5:$C$21,3,FALSE())*(B21/VLOOKUP(A21,Nutrients_from_future_land_use!$A$5:$C$21,2,FALSE())))),0)</f>
        <v>0</v>
      </c>
      <c r="E21" s="70"/>
      <c r="F21" s="70"/>
      <c r="G21" s="49">
        <f t="shared" si="0"/>
        <v>0</v>
      </c>
      <c r="H21" s="71"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0"/>
      <c r="B22" s="61"/>
      <c r="C22" s="70"/>
      <c r="D22" s="49">
        <f>IFERROR(IF(ISBLANK(A22),0,IF(ISBLANK(B22),0,VLOOKUP(A22,Nutrients_from_future_land_use!$A$5:$C$21,3,FALSE())*(B22/VLOOKUP(A22,Nutrients_from_future_land_use!$A$5:$C$21,2,FALSE())))),0)</f>
        <v>0</v>
      </c>
      <c r="E22" s="70"/>
      <c r="F22" s="70"/>
      <c r="G22" s="49">
        <f t="shared" si="0"/>
        <v>0</v>
      </c>
      <c r="H22" s="71"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0"/>
      <c r="B23" s="61"/>
      <c r="C23" s="70"/>
      <c r="D23" s="49">
        <f>IFERROR(IF(ISBLANK(A23),0,IF(ISBLANK(B23),0,VLOOKUP(A23,Nutrients_from_future_land_use!$A$5:$C$21,3,FALSE())*(B23/VLOOKUP(A23,Nutrients_from_future_land_use!$A$5:$C$21,2,FALSE())))),0)</f>
        <v>0</v>
      </c>
      <c r="E23" s="70"/>
      <c r="F23" s="70"/>
      <c r="G23" s="49">
        <f t="shared" si="0"/>
        <v>0</v>
      </c>
      <c r="H23" s="71"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0"/>
      <c r="B24" s="61"/>
      <c r="C24" s="70"/>
      <c r="D24" s="49">
        <f>IFERROR(IF(ISBLANK(A24),0,IF(ISBLANK(B24),0,VLOOKUP(A24,Nutrients_from_future_land_use!$A$5:$C$21,3,FALSE())*(B24/VLOOKUP(A24,Nutrients_from_future_land_use!$A$5:$C$21,2,FALSE())))),0)</f>
        <v>0</v>
      </c>
      <c r="E24" s="70"/>
      <c r="F24" s="70"/>
      <c r="G24" s="49">
        <f t="shared" si="0"/>
        <v>0</v>
      </c>
      <c r="H24" s="71"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0"/>
      <c r="B25" s="61"/>
      <c r="C25" s="70"/>
      <c r="D25" s="49">
        <f>IFERROR(IF(ISBLANK(A25),0,IF(ISBLANK(B25),0,VLOOKUP(A25,Nutrients_from_future_land_use!$A$5:$C$21,3,FALSE())*(B25/VLOOKUP(A25,Nutrients_from_future_land_use!$A$5:$C$21,2,FALSE())))),0)</f>
        <v>0</v>
      </c>
      <c r="E25" s="70"/>
      <c r="F25" s="70"/>
      <c r="G25" s="49">
        <f t="shared" si="0"/>
        <v>0</v>
      </c>
      <c r="H25" s="71"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0"/>
      <c r="B26" s="61"/>
      <c r="C26" s="70"/>
      <c r="D26" s="49">
        <f>IFERROR(IF(ISBLANK(A26),0,IF(ISBLANK(B26),0,VLOOKUP(A26,Nutrients_from_future_land_use!$A$5:$C$21,3,FALSE())*(B26/VLOOKUP(A26,Nutrients_from_future_land_use!$A$5:$C$21,2,FALSE())))),0)</f>
        <v>0</v>
      </c>
      <c r="E26" s="70"/>
      <c r="F26" s="70"/>
      <c r="G26" s="49">
        <f t="shared" si="0"/>
        <v>0</v>
      </c>
      <c r="H26" s="71"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0"/>
      <c r="B27" s="61"/>
      <c r="C27" s="70"/>
      <c r="D27" s="49">
        <f>IFERROR(IF(ISBLANK(A27),0,IF(ISBLANK(B27),0,VLOOKUP(A27,Nutrients_from_future_land_use!$A$5:$C$21,3,FALSE())*(B27/VLOOKUP(A27,Nutrients_from_future_land_use!$A$5:$C$21,2,FALSE())))),0)</f>
        <v>0</v>
      </c>
      <c r="E27" s="70"/>
      <c r="F27" s="70"/>
      <c r="G27" s="49">
        <f t="shared" si="0"/>
        <v>0</v>
      </c>
      <c r="H27" s="71"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0"/>
      <c r="B28" s="61"/>
      <c r="C28" s="70"/>
      <c r="D28" s="49">
        <f>IFERROR(IF(ISBLANK(A28),0,IF(ISBLANK(B28),0,VLOOKUP(A28,Nutrients_from_future_land_use!$A$5:$C$21,3,FALSE())*(B28/VLOOKUP(A28,Nutrients_from_future_land_use!$A$5:$C$21,2,FALSE())))),0)</f>
        <v>0</v>
      </c>
      <c r="E28" s="70"/>
      <c r="F28" s="70"/>
      <c r="G28" s="49">
        <f t="shared" si="0"/>
        <v>0</v>
      </c>
      <c r="H28" s="71"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0"/>
      <c r="B29" s="61"/>
      <c r="C29" s="70"/>
      <c r="D29" s="49">
        <f>IFERROR(IF(ISBLANK(A29),0,IF(ISBLANK(B29),0,VLOOKUP(A29,Nutrients_from_future_land_use!$A$5:$C$21,3,FALSE())*(B29/VLOOKUP(A29,Nutrients_from_future_land_use!$A$5:$C$21,2,FALSE())))),0)</f>
        <v>0</v>
      </c>
      <c r="E29" s="70"/>
      <c r="F29" s="70"/>
      <c r="G29" s="49">
        <f t="shared" si="0"/>
        <v>0</v>
      </c>
      <c r="H29" s="71"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3" t="s">
        <v>97</v>
      </c>
      <c r="B30" s="73">
        <f>SUM(B5:B29)</f>
        <v>0</v>
      </c>
      <c r="C30" s="74"/>
      <c r="D30" s="73">
        <f>SUM(D5:D29)</f>
        <v>0</v>
      </c>
      <c r="E30" s="75"/>
      <c r="F30" s="75"/>
      <c r="G30" s="64">
        <f>SUM(G5:G29)</f>
        <v>0</v>
      </c>
      <c r="H30" s="76"/>
    </row>
  </sheetData>
  <sheetProtection algorithmName="SHA-512" hashValue="L0c/hSwLe9EanswF+8VGR+8u3rHNJZSakkiAM67aJBrvkk521SuMABEIxlt+tlg6cAw2ZIuniHL/47IGUzBPGw==" saltValue="gsnY1vQBibvoNcMIzZmUSw==" spinCount="100000" sheet="1" objects="1" scenarios="1"/>
  <dataValidations count="4">
    <dataValidation type="decimal" operator="greaterThanOrEqual" allowBlank="1" showErrorMessage="1" prompt="Please enter area in hectares." sqref="B5:B29" xr:uid="{00000000-0002-0000-0400-000000000000}">
      <formula1>0</formula1>
      <formula2>0</formula2>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formula1>0</formula1>
      <formula2>0</formula2>
    </dataValidation>
    <dataValidation type="decimal" allowBlank="1" showErrorMessage="1" sqref="F5:F29" xr:uid="{00000000-0002-0000-0400-000003000000}">
      <formula1>0</formula1>
      <formula2>100</formula2>
    </dataValidation>
  </dataValidations>
  <pageMargins left="0.7" right="0.7" top="0.75" bottom="0.75" header="0.511811023622047" footer="0.511811023622047"/>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tabSelected="1" topLeftCell="A2" zoomScaleNormal="100" workbookViewId="0"/>
  </sheetViews>
  <sheetFormatPr defaultColWidth="9.140625" defaultRowHeight="14.25" customHeight="1"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2" t="s">
        <v>112</v>
      </c>
      <c r="B1" s="55"/>
    </row>
    <row r="2" spans="1:4" ht="249" customHeight="1" x14ac:dyDescent="0.25">
      <c r="A2" s="77" t="s">
        <v>113</v>
      </c>
      <c r="B2" s="78"/>
      <c r="C2" s="71"/>
      <c r="D2" s="71"/>
    </row>
    <row r="3" spans="1:4" ht="50.25" customHeight="1" x14ac:dyDescent="0.25">
      <c r="A3" s="5" t="s">
        <v>114</v>
      </c>
      <c r="B3" s="79"/>
      <c r="C3" s="71"/>
      <c r="D3" s="71"/>
    </row>
    <row r="4" spans="1:4" ht="24.75" customHeight="1" x14ac:dyDescent="0.25">
      <c r="A4" s="30" t="s">
        <v>76</v>
      </c>
      <c r="B4" s="18" t="s">
        <v>77</v>
      </c>
    </row>
    <row r="5" spans="1:4" ht="24.75" customHeight="1" x14ac:dyDescent="0.25">
      <c r="A5" s="80" t="s">
        <v>115</v>
      </c>
      <c r="B5" s="81">
        <f>Nutrients_from_wastewater!B18</f>
        <v>0.02</v>
      </c>
    </row>
    <row r="6" spans="1:4" ht="24.75" customHeight="1" x14ac:dyDescent="0.25">
      <c r="A6" s="19" t="s">
        <v>116</v>
      </c>
      <c r="B6" s="82">
        <f>IFERROR(Nutrients_from_future_land_use!C22-SuDS!G30-Nutrients_from_current_land_use!C28,0)</f>
        <v>0</v>
      </c>
    </row>
    <row r="7" spans="1:4" ht="24.75" customHeight="1" x14ac:dyDescent="0.25">
      <c r="A7" s="19" t="s">
        <v>117</v>
      </c>
      <c r="B7" s="82">
        <f>IFERROR(B5+B6,0)</f>
        <v>0.02</v>
      </c>
    </row>
    <row r="8" spans="1:4" ht="24.75" customHeight="1" x14ac:dyDescent="0.25">
      <c r="A8" s="19" t="s">
        <v>118</v>
      </c>
      <c r="B8" s="82">
        <f>IFERROR(IF(B7&lt;0,B7,B7*1.2),0)</f>
        <v>2.4E-2</v>
      </c>
    </row>
    <row r="9" spans="1:4" ht="24.75" customHeight="1" x14ac:dyDescent="0.25">
      <c r="A9" s="83"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4"/>
    </row>
    <row r="10" spans="1:4" ht="24.75" customHeight="1" x14ac:dyDescent="0.25">
      <c r="A10" s="80" t="s">
        <v>119</v>
      </c>
      <c r="B10" s="82">
        <f>IFERROR(IF(ROUND(B8,2)&lt;0,0,ROUND(B8,2)),0)</f>
        <v>0.02</v>
      </c>
    </row>
    <row r="11" spans="1:4" ht="24.75" customHeight="1" x14ac:dyDescent="0.25">
      <c r="A11" s="83" t="str">
        <f>IF(Nutrients_from_wastewater!A19="Not applicable","Not applicable",IF(LEFT(Nutrients_from_wastewater!A19,9)="Pre-2030 ",LEFT(Nutrients_from_wastewater!A19,9),LEFT(Nutrients_from_wastewater!A19,10))&amp;"nutrient budget")</f>
        <v>Not applicable</v>
      </c>
      <c r="B11" s="84"/>
    </row>
    <row r="12" spans="1:4" ht="24.75" customHeight="1" x14ac:dyDescent="0.25">
      <c r="A12" s="80" t="str">
        <f>IF(A11&lt;&gt;"Not applicable","The total annual phosphorus load to mitigate is (kg TP/yr):","Not applicable")</f>
        <v>Not applicable</v>
      </c>
      <c r="B12" s="85" t="str">
        <f>IF(IFERROR(ROUND((Nutrients_from_wastewater!B20+$B$6)*1.2,2),"Not applicable")&lt;0,0,IFERROR(ROUND((Nutrients_from_wastewater!B20+$B$6)*1.2,2),"Not applicable"))</f>
        <v>Not applicable</v>
      </c>
    </row>
    <row r="13" spans="1:4" ht="24.75" customHeight="1" x14ac:dyDescent="0.25">
      <c r="A13" s="83" t="str">
        <f>IF(Nutrients_from_wastewater!A21="Not applicable","Not applicable",LEFT(Nutrients_from_wastewater!A21,9)&amp;"nutrient budget")</f>
        <v>Not applicable</v>
      </c>
      <c r="B13" s="84"/>
    </row>
    <row r="14" spans="1:4" ht="24.75" customHeight="1" x14ac:dyDescent="0.25">
      <c r="A14" s="86" t="str">
        <f>IF(A13&lt;&gt;"Not applicable","The total annual phosphorus load to mitigate is (kg TP/yr):","Not applicable")</f>
        <v>Not applicable</v>
      </c>
      <c r="B14" s="85"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7"/>
      <c r="B15" s="64"/>
    </row>
    <row r="16" spans="1:4" ht="15.75" customHeight="1" x14ac:dyDescent="0.25">
      <c r="A16" s="87"/>
      <c r="B16" s="64"/>
      <c r="C16" s="79"/>
    </row>
  </sheetData>
  <sheetProtection algorithmName="SHA-512" hashValue="u/3BS/mAm3GDiy/+OeaGsUoYH9HQsrW+Z0B0b3djiT77FwVexzl0MLFIozzHUycoejkFPp1H5ocBCuAxpEM6iA==" saltValue="nKru1/0fgeREb5uSqsIdLw==" spinCount="100000" sheet="1" objects="1" scenarios="1"/>
  <pageMargins left="0.7" right="0.7" top="0.75" bottom="0.75" header="0.511811023622047" footer="0.511811023622047"/>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0"/>
  <sheetViews>
    <sheetView topLeftCell="A26" zoomScaleNormal="100" workbookViewId="0">
      <selection activeCell="C37" sqref="C37"/>
    </sheetView>
  </sheetViews>
  <sheetFormatPr defaultColWidth="65.42578125" defaultRowHeight="14.25" customHeight="1"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89" t="s">
        <v>12</v>
      </c>
      <c r="B1" s="90"/>
      <c r="C1" s="91"/>
      <c r="D1" s="91"/>
      <c r="E1" s="91"/>
      <c r="F1" s="91"/>
      <c r="G1" s="91"/>
      <c r="H1" s="91"/>
      <c r="I1" s="91"/>
      <c r="J1" s="91"/>
      <c r="K1" s="91"/>
      <c r="L1" s="91"/>
      <c r="M1" s="91"/>
      <c r="N1" s="91"/>
    </row>
    <row r="2" spans="1:14" ht="57.75" customHeight="1" x14ac:dyDescent="0.2">
      <c r="A2" s="92" t="s">
        <v>120</v>
      </c>
    </row>
    <row r="3" spans="1:14" ht="37.5" customHeight="1" x14ac:dyDescent="0.2">
      <c r="A3" s="93" t="s">
        <v>121</v>
      </c>
      <c r="B3" s="94"/>
    </row>
    <row r="4" spans="1:14" ht="75.75" customHeight="1" x14ac:dyDescent="0.2">
      <c r="A4" s="95" t="s">
        <v>122</v>
      </c>
      <c r="B4" s="96" t="s">
        <v>123</v>
      </c>
      <c r="C4" s="96" t="s">
        <v>124</v>
      </c>
      <c r="D4" s="97" t="s">
        <v>125</v>
      </c>
      <c r="E4" s="53"/>
      <c r="F4" s="87"/>
      <c r="G4" s="87"/>
      <c r="H4" s="53"/>
      <c r="I4" s="53"/>
      <c r="J4" s="87"/>
      <c r="L4" s="65"/>
      <c r="M4" s="65"/>
    </row>
    <row r="5" spans="1:14" x14ac:dyDescent="0.2">
      <c r="A5" s="98" t="s">
        <v>126</v>
      </c>
      <c r="B5" s="99">
        <v>1</v>
      </c>
      <c r="C5" s="99">
        <v>1</v>
      </c>
      <c r="D5" s="100">
        <v>0.25</v>
      </c>
      <c r="E5" s="65"/>
      <c r="F5" s="65"/>
      <c r="G5" s="65"/>
      <c r="H5" s="65"/>
      <c r="I5" s="65"/>
      <c r="J5" s="65"/>
      <c r="L5" s="65"/>
      <c r="M5" s="65"/>
    </row>
    <row r="6" spans="1:14" x14ac:dyDescent="0.2">
      <c r="A6" s="98" t="s">
        <v>127</v>
      </c>
      <c r="B6" s="99">
        <v>1</v>
      </c>
      <c r="C6" s="99">
        <v>1</v>
      </c>
      <c r="D6" s="100">
        <v>0.25</v>
      </c>
      <c r="E6" s="65"/>
      <c r="F6" s="65"/>
      <c r="G6" s="65"/>
      <c r="H6" s="65"/>
      <c r="I6" s="65"/>
      <c r="J6" s="65"/>
      <c r="L6" s="65"/>
      <c r="M6" s="65"/>
    </row>
    <row r="7" spans="1:14" x14ac:dyDescent="0.2">
      <c r="A7" s="98" t="s">
        <v>128</v>
      </c>
      <c r="B7" s="99">
        <v>2</v>
      </c>
      <c r="C7" s="99">
        <v>2</v>
      </c>
      <c r="D7" s="100">
        <v>2</v>
      </c>
      <c r="E7" s="65"/>
      <c r="F7" s="65"/>
      <c r="G7" s="65"/>
      <c r="H7" s="65"/>
      <c r="I7" s="65"/>
      <c r="J7" s="65"/>
      <c r="L7" s="65"/>
      <c r="M7" s="65"/>
    </row>
    <row r="8" spans="1:14" x14ac:dyDescent="0.2">
      <c r="A8" s="98" t="s">
        <v>129</v>
      </c>
      <c r="B8" s="99">
        <v>8</v>
      </c>
      <c r="C8" s="99">
        <v>8</v>
      </c>
      <c r="D8" s="100">
        <v>8</v>
      </c>
      <c r="E8" s="65"/>
      <c r="F8" s="65"/>
      <c r="G8" s="65"/>
      <c r="H8" s="65"/>
      <c r="I8" s="65"/>
      <c r="J8" s="65"/>
      <c r="L8" s="65"/>
      <c r="M8" s="65"/>
    </row>
    <row r="9" spans="1:14" x14ac:dyDescent="0.2">
      <c r="A9" s="98" t="s">
        <v>130</v>
      </c>
      <c r="B9" s="99">
        <v>8</v>
      </c>
      <c r="C9" s="99">
        <v>8</v>
      </c>
      <c r="D9" s="100">
        <v>8</v>
      </c>
      <c r="E9" s="65"/>
      <c r="F9" s="65"/>
      <c r="G9" s="65"/>
      <c r="H9" s="65"/>
      <c r="I9" s="65"/>
      <c r="J9" s="65"/>
      <c r="L9" s="65"/>
      <c r="M9" s="65"/>
    </row>
    <row r="10" spans="1:14" x14ac:dyDescent="0.2">
      <c r="A10" s="98" t="s">
        <v>131</v>
      </c>
      <c r="B10" s="99">
        <v>8</v>
      </c>
      <c r="C10" s="99">
        <v>8</v>
      </c>
      <c r="D10" s="100">
        <v>8</v>
      </c>
      <c r="E10" s="65"/>
      <c r="F10" s="65"/>
      <c r="G10" s="65"/>
      <c r="H10" s="65"/>
      <c r="I10" s="65"/>
      <c r="J10" s="65"/>
      <c r="L10" s="65"/>
      <c r="M10" s="65"/>
    </row>
    <row r="11" spans="1:14" x14ac:dyDescent="0.2">
      <c r="A11" s="98" t="s">
        <v>132</v>
      </c>
      <c r="B11" s="99">
        <v>5.0999999999999996</v>
      </c>
      <c r="C11" s="99">
        <v>5.0999999999999996</v>
      </c>
      <c r="D11" s="100">
        <v>0.25</v>
      </c>
      <c r="E11" s="65"/>
      <c r="F11" s="65"/>
      <c r="G11" s="65"/>
      <c r="H11" s="65"/>
      <c r="I11" s="65"/>
      <c r="J11" s="65"/>
      <c r="L11" s="65"/>
      <c r="M11" s="65"/>
    </row>
    <row r="12" spans="1:14" x14ac:dyDescent="0.2">
      <c r="A12" s="98" t="s">
        <v>133</v>
      </c>
      <c r="B12" s="99">
        <v>8</v>
      </c>
      <c r="C12" s="99">
        <v>8</v>
      </c>
      <c r="D12" s="100">
        <v>8</v>
      </c>
      <c r="E12" s="65"/>
      <c r="F12" s="65"/>
      <c r="G12" s="65"/>
      <c r="H12" s="65"/>
      <c r="I12" s="65"/>
      <c r="J12" s="65"/>
      <c r="L12" s="65"/>
      <c r="M12" s="65"/>
    </row>
    <row r="13" spans="1:14" x14ac:dyDescent="0.2">
      <c r="A13" s="98" t="s">
        <v>134</v>
      </c>
      <c r="B13" s="99">
        <v>8</v>
      </c>
      <c r="C13" s="99">
        <v>8</v>
      </c>
      <c r="D13" s="100">
        <v>8</v>
      </c>
      <c r="E13" s="65"/>
      <c r="F13" s="65"/>
      <c r="G13" s="65"/>
      <c r="H13" s="65"/>
      <c r="I13" s="65"/>
      <c r="J13" s="65"/>
      <c r="L13" s="65"/>
      <c r="M13" s="65"/>
    </row>
    <row r="14" spans="1:14" x14ac:dyDescent="0.2">
      <c r="A14" s="98" t="s">
        <v>135</v>
      </c>
      <c r="B14" s="99">
        <v>1</v>
      </c>
      <c r="C14" s="99">
        <v>1</v>
      </c>
      <c r="D14" s="100">
        <v>0.25</v>
      </c>
      <c r="E14" s="65"/>
      <c r="F14" s="65"/>
      <c r="G14" s="65"/>
      <c r="H14" s="65"/>
      <c r="I14" s="65"/>
      <c r="J14" s="65"/>
      <c r="L14" s="65"/>
      <c r="M14" s="65"/>
    </row>
    <row r="15" spans="1:14" x14ac:dyDescent="0.2">
      <c r="A15" s="98" t="s">
        <v>136</v>
      </c>
      <c r="B15" s="99">
        <v>1</v>
      </c>
      <c r="C15" s="99">
        <v>1</v>
      </c>
      <c r="D15" s="100">
        <v>0.4</v>
      </c>
      <c r="E15" s="65"/>
      <c r="F15" s="65"/>
      <c r="G15" s="65"/>
      <c r="H15" s="65"/>
      <c r="I15" s="65"/>
      <c r="J15" s="65"/>
      <c r="L15" s="65"/>
      <c r="M15" s="65"/>
    </row>
    <row r="16" spans="1:14" x14ac:dyDescent="0.2">
      <c r="A16" s="98" t="s">
        <v>137</v>
      </c>
      <c r="B16" s="99">
        <v>8</v>
      </c>
      <c r="C16" s="99">
        <v>8</v>
      </c>
      <c r="D16" s="100">
        <v>8</v>
      </c>
      <c r="E16" s="65"/>
      <c r="F16" s="65"/>
      <c r="G16" s="65"/>
      <c r="H16" s="65"/>
      <c r="I16" s="65"/>
      <c r="J16" s="65"/>
      <c r="L16" s="65"/>
      <c r="M16" s="65"/>
    </row>
    <row r="17" spans="1:13" x14ac:dyDescent="0.2">
      <c r="A17" s="98" t="s">
        <v>138</v>
      </c>
      <c r="B17" s="99">
        <v>8</v>
      </c>
      <c r="C17" s="99">
        <v>8</v>
      </c>
      <c r="D17" s="100">
        <v>8</v>
      </c>
      <c r="E17" s="65"/>
      <c r="F17" s="65"/>
      <c r="G17" s="65"/>
      <c r="H17" s="65"/>
      <c r="I17" s="65"/>
      <c r="J17" s="65"/>
      <c r="L17" s="65"/>
      <c r="M17" s="65"/>
    </row>
    <row r="18" spans="1:13" x14ac:dyDescent="0.2">
      <c r="A18" s="98" t="s">
        <v>139</v>
      </c>
      <c r="B18" s="99">
        <v>1</v>
      </c>
      <c r="C18" s="99">
        <v>1</v>
      </c>
      <c r="D18" s="100">
        <v>0.25</v>
      </c>
      <c r="E18" s="65"/>
      <c r="F18" s="65"/>
      <c r="G18" s="65"/>
      <c r="H18" s="65"/>
      <c r="I18" s="65"/>
      <c r="J18" s="65"/>
      <c r="L18" s="65"/>
      <c r="M18" s="65"/>
    </row>
    <row r="19" spans="1:13" x14ac:dyDescent="0.2">
      <c r="A19" s="98" t="s">
        <v>140</v>
      </c>
      <c r="B19" s="99">
        <v>1</v>
      </c>
      <c r="C19" s="99">
        <v>1</v>
      </c>
      <c r="D19" s="100">
        <v>1</v>
      </c>
      <c r="E19" s="65"/>
      <c r="F19" s="65"/>
      <c r="G19" s="65"/>
      <c r="H19" s="65"/>
      <c r="I19" s="65"/>
      <c r="J19" s="65"/>
      <c r="L19" s="65"/>
      <c r="M19" s="65"/>
    </row>
    <row r="20" spans="1:13" x14ac:dyDescent="0.2">
      <c r="A20" s="98" t="s">
        <v>141</v>
      </c>
      <c r="B20" s="99">
        <v>8</v>
      </c>
      <c r="C20" s="99">
        <v>8</v>
      </c>
      <c r="D20" s="100">
        <v>8</v>
      </c>
      <c r="E20" s="65"/>
      <c r="F20" s="65"/>
      <c r="G20" s="65"/>
      <c r="H20" s="65"/>
      <c r="I20" s="65"/>
      <c r="J20" s="65"/>
      <c r="L20" s="65"/>
      <c r="M20" s="65"/>
    </row>
    <row r="21" spans="1:13" x14ac:dyDescent="0.2">
      <c r="A21" s="98" t="s">
        <v>142</v>
      </c>
      <c r="B21" s="99">
        <v>1</v>
      </c>
      <c r="C21" s="99">
        <v>1</v>
      </c>
      <c r="D21" s="100">
        <v>0.25</v>
      </c>
      <c r="E21" s="65"/>
      <c r="F21" s="65"/>
      <c r="G21" s="65"/>
      <c r="H21" s="65"/>
      <c r="I21" s="65"/>
      <c r="J21" s="65"/>
      <c r="L21" s="65"/>
      <c r="M21" s="65"/>
    </row>
    <row r="22" spans="1:13" x14ac:dyDescent="0.2">
      <c r="A22" s="98" t="s">
        <v>143</v>
      </c>
      <c r="B22" s="99">
        <v>8</v>
      </c>
      <c r="C22" s="99">
        <v>8</v>
      </c>
      <c r="D22" s="100">
        <v>8</v>
      </c>
      <c r="E22" s="65"/>
      <c r="F22" s="65"/>
      <c r="G22" s="65"/>
      <c r="H22" s="65"/>
      <c r="I22" s="65"/>
      <c r="J22" s="65"/>
      <c r="L22" s="65"/>
      <c r="M22" s="65"/>
    </row>
    <row r="23" spans="1:13" x14ac:dyDescent="0.2">
      <c r="A23" s="98" t="s">
        <v>144</v>
      </c>
      <c r="B23" s="99">
        <v>1</v>
      </c>
      <c r="C23" s="99">
        <v>1</v>
      </c>
      <c r="D23" s="100">
        <v>0.25</v>
      </c>
      <c r="E23" s="65"/>
      <c r="F23" s="65"/>
      <c r="G23" s="65"/>
      <c r="H23" s="65"/>
      <c r="I23" s="65"/>
      <c r="J23" s="65"/>
      <c r="L23" s="65"/>
      <c r="M23" s="65"/>
    </row>
    <row r="24" spans="1:13" x14ac:dyDescent="0.2">
      <c r="A24" s="98" t="s">
        <v>145</v>
      </c>
      <c r="B24" s="99">
        <v>8</v>
      </c>
      <c r="C24" s="99">
        <v>8</v>
      </c>
      <c r="D24" s="100">
        <v>8</v>
      </c>
      <c r="E24" s="65"/>
      <c r="F24" s="65"/>
      <c r="G24" s="65"/>
      <c r="H24" s="65"/>
      <c r="I24" s="65"/>
      <c r="J24" s="65"/>
      <c r="L24" s="65"/>
      <c r="M24" s="65"/>
    </row>
    <row r="25" spans="1:13" x14ac:dyDescent="0.2">
      <c r="A25" s="98" t="s">
        <v>146</v>
      </c>
      <c r="B25" s="99">
        <v>2</v>
      </c>
      <c r="C25" s="99">
        <v>2</v>
      </c>
      <c r="D25" s="100">
        <v>0.5</v>
      </c>
      <c r="E25" s="65"/>
      <c r="F25" s="65"/>
      <c r="G25" s="65"/>
      <c r="H25" s="65"/>
      <c r="I25" s="65"/>
      <c r="J25" s="65"/>
      <c r="L25" s="65"/>
      <c r="M25" s="65"/>
    </row>
    <row r="26" spans="1:13" x14ac:dyDescent="0.2">
      <c r="A26" s="98" t="s">
        <v>147</v>
      </c>
      <c r="B26" s="99">
        <v>8</v>
      </c>
      <c r="C26" s="99">
        <v>8</v>
      </c>
      <c r="D26" s="100">
        <v>8</v>
      </c>
      <c r="E26" s="65"/>
      <c r="F26" s="65"/>
      <c r="G26" s="65"/>
      <c r="H26" s="65"/>
      <c r="I26" s="65"/>
      <c r="J26" s="65"/>
      <c r="L26" s="65"/>
      <c r="M26" s="65"/>
    </row>
    <row r="27" spans="1:13" x14ac:dyDescent="0.2">
      <c r="A27" s="98" t="s">
        <v>148</v>
      </c>
      <c r="B27" s="99">
        <v>8</v>
      </c>
      <c r="C27" s="99">
        <v>8</v>
      </c>
      <c r="D27" s="100">
        <v>8</v>
      </c>
      <c r="E27" s="65"/>
      <c r="F27" s="65"/>
      <c r="G27" s="65"/>
      <c r="H27" s="65"/>
      <c r="I27" s="65"/>
      <c r="J27" s="65"/>
      <c r="L27" s="65"/>
      <c r="M27" s="65"/>
    </row>
    <row r="28" spans="1:13" x14ac:dyDescent="0.2">
      <c r="A28" s="98" t="s">
        <v>149</v>
      </c>
      <c r="B28" s="99">
        <v>1</v>
      </c>
      <c r="C28" s="99">
        <v>1</v>
      </c>
      <c r="D28" s="100">
        <v>0.25</v>
      </c>
      <c r="E28" s="65"/>
      <c r="F28" s="65"/>
      <c r="G28" s="65"/>
      <c r="H28" s="65"/>
      <c r="I28" s="65"/>
      <c r="J28" s="65"/>
      <c r="L28" s="65"/>
      <c r="M28" s="65"/>
    </row>
    <row r="29" spans="1:13" x14ac:dyDescent="0.2">
      <c r="A29" s="98" t="s">
        <v>150</v>
      </c>
      <c r="B29" s="99">
        <v>1</v>
      </c>
      <c r="C29" s="99">
        <v>1</v>
      </c>
      <c r="D29" s="100">
        <v>0.25</v>
      </c>
      <c r="E29" s="65"/>
      <c r="F29" s="65"/>
      <c r="G29" s="65"/>
      <c r="H29" s="65"/>
      <c r="I29" s="65"/>
      <c r="J29" s="65"/>
      <c r="L29" s="65"/>
      <c r="M29" s="65"/>
    </row>
    <row r="30" spans="1:13" x14ac:dyDescent="0.2">
      <c r="A30" s="98" t="s">
        <v>151</v>
      </c>
      <c r="B30" s="99">
        <v>1</v>
      </c>
      <c r="C30" s="99">
        <v>1</v>
      </c>
      <c r="D30" s="100">
        <v>0.25</v>
      </c>
      <c r="E30" s="65"/>
      <c r="F30" s="65"/>
      <c r="G30" s="65"/>
      <c r="H30" s="65"/>
      <c r="I30" s="65"/>
      <c r="J30" s="65"/>
      <c r="L30" s="65"/>
      <c r="M30" s="65"/>
    </row>
    <row r="31" spans="1:13" x14ac:dyDescent="0.2">
      <c r="A31" s="98" t="s">
        <v>152</v>
      </c>
      <c r="B31" s="99">
        <v>1</v>
      </c>
      <c r="C31" s="99">
        <v>1</v>
      </c>
      <c r="D31" s="100">
        <v>0.25</v>
      </c>
      <c r="E31" s="65"/>
      <c r="F31" s="65"/>
      <c r="G31" s="65"/>
      <c r="H31" s="65"/>
      <c r="I31" s="65"/>
      <c r="J31" s="65"/>
      <c r="L31" s="65"/>
      <c r="M31" s="65"/>
    </row>
    <row r="32" spans="1:13" x14ac:dyDescent="0.2">
      <c r="A32" s="98" t="s">
        <v>153</v>
      </c>
      <c r="B32" s="99">
        <v>1</v>
      </c>
      <c r="C32" s="99">
        <v>1</v>
      </c>
      <c r="D32" s="100">
        <v>0.25</v>
      </c>
      <c r="E32" s="65"/>
      <c r="F32" s="65"/>
      <c r="G32" s="65"/>
      <c r="H32" s="65"/>
      <c r="I32" s="65"/>
      <c r="J32" s="65"/>
      <c r="L32" s="65"/>
      <c r="M32" s="65"/>
    </row>
    <row r="33" spans="1:13" x14ac:dyDescent="0.2">
      <c r="A33" s="98" t="s">
        <v>154</v>
      </c>
      <c r="B33" s="99">
        <v>8</v>
      </c>
      <c r="C33" s="99">
        <v>8</v>
      </c>
      <c r="D33" s="100">
        <v>1</v>
      </c>
      <c r="E33" s="65"/>
      <c r="F33" s="65"/>
      <c r="G33" s="65"/>
      <c r="H33" s="65"/>
      <c r="I33" s="65"/>
      <c r="J33" s="65"/>
      <c r="L33" s="65"/>
      <c r="M33" s="65"/>
    </row>
    <row r="34" spans="1:13" x14ac:dyDescent="0.2">
      <c r="A34" s="98" t="s">
        <v>155</v>
      </c>
      <c r="B34" s="99">
        <v>8</v>
      </c>
      <c r="C34" s="99">
        <v>8</v>
      </c>
      <c r="D34" s="100">
        <v>8</v>
      </c>
      <c r="E34" s="65"/>
      <c r="F34" s="65"/>
      <c r="G34" s="65"/>
      <c r="H34" s="65"/>
      <c r="I34" s="65"/>
      <c r="J34" s="65"/>
      <c r="L34" s="65"/>
      <c r="M34" s="65"/>
    </row>
    <row r="35" spans="1:13" x14ac:dyDescent="0.2">
      <c r="A35" s="98" t="s">
        <v>156</v>
      </c>
      <c r="B35" s="99">
        <v>1</v>
      </c>
      <c r="C35" s="99">
        <v>1</v>
      </c>
      <c r="D35" s="100">
        <v>0.25</v>
      </c>
      <c r="E35" s="65"/>
      <c r="F35" s="65"/>
      <c r="G35" s="65"/>
      <c r="H35" s="65"/>
      <c r="I35" s="65"/>
      <c r="J35" s="65"/>
      <c r="L35" s="65"/>
      <c r="M35" s="65"/>
    </row>
    <row r="36" spans="1:13" x14ac:dyDescent="0.2">
      <c r="A36" s="98" t="s">
        <v>157</v>
      </c>
      <c r="B36" s="99">
        <v>8</v>
      </c>
      <c r="C36" s="99">
        <v>8</v>
      </c>
      <c r="D36" s="100">
        <v>3</v>
      </c>
      <c r="E36" s="65"/>
      <c r="F36" s="65"/>
      <c r="G36" s="65"/>
      <c r="H36" s="65"/>
      <c r="I36" s="65"/>
      <c r="J36" s="65"/>
      <c r="L36" s="65"/>
      <c r="M36" s="65"/>
    </row>
    <row r="37" spans="1:13" x14ac:dyDescent="0.2">
      <c r="A37" s="98" t="s">
        <v>158</v>
      </c>
      <c r="B37" s="99">
        <v>8</v>
      </c>
      <c r="C37" s="99">
        <v>8</v>
      </c>
      <c r="D37" s="100">
        <v>0.25</v>
      </c>
      <c r="E37" s="65"/>
      <c r="F37" s="65"/>
      <c r="G37" s="65"/>
      <c r="H37" s="65"/>
      <c r="I37" s="65"/>
      <c r="J37" s="65"/>
      <c r="L37" s="65"/>
      <c r="M37" s="65"/>
    </row>
    <row r="38" spans="1:13" x14ac:dyDescent="0.2">
      <c r="A38" s="98" t="s">
        <v>159</v>
      </c>
      <c r="B38" s="99">
        <v>8</v>
      </c>
      <c r="C38" s="99">
        <v>8</v>
      </c>
      <c r="D38" s="100">
        <v>8</v>
      </c>
      <c r="E38" s="65"/>
      <c r="F38" s="65"/>
      <c r="G38" s="65"/>
      <c r="H38" s="65"/>
      <c r="I38" s="65"/>
      <c r="J38" s="65"/>
      <c r="L38" s="65"/>
      <c r="M38" s="65"/>
    </row>
    <row r="39" spans="1:13" x14ac:dyDescent="0.2">
      <c r="A39" s="98" t="s">
        <v>160</v>
      </c>
      <c r="B39" s="99">
        <v>1</v>
      </c>
      <c r="C39" s="99">
        <v>1</v>
      </c>
      <c r="D39" s="100">
        <v>0.25</v>
      </c>
      <c r="E39" s="65"/>
      <c r="F39" s="65"/>
      <c r="G39" s="65"/>
      <c r="H39" s="65"/>
      <c r="I39" s="65"/>
      <c r="J39" s="65"/>
      <c r="L39" s="65"/>
      <c r="M39" s="65"/>
    </row>
    <row r="40" spans="1:13" x14ac:dyDescent="0.2">
      <c r="A40" s="98" t="s">
        <v>161</v>
      </c>
      <c r="B40" s="99">
        <v>1</v>
      </c>
      <c r="C40" s="99">
        <v>1</v>
      </c>
      <c r="D40" s="100">
        <v>0.25</v>
      </c>
      <c r="E40" s="65"/>
      <c r="F40" s="65"/>
      <c r="G40" s="65"/>
      <c r="H40" s="65"/>
      <c r="I40" s="65"/>
      <c r="J40" s="65"/>
      <c r="L40" s="65"/>
      <c r="M40" s="65"/>
    </row>
    <row r="41" spans="1:13" x14ac:dyDescent="0.2">
      <c r="A41" s="98" t="s">
        <v>162</v>
      </c>
      <c r="B41" s="99">
        <v>0.5</v>
      </c>
      <c r="C41" s="99">
        <v>0.5</v>
      </c>
      <c r="D41" s="100">
        <v>0.25</v>
      </c>
      <c r="E41" s="65"/>
      <c r="F41" s="65"/>
      <c r="G41" s="65"/>
      <c r="H41" s="65"/>
      <c r="I41" s="65"/>
      <c r="J41" s="65"/>
      <c r="L41" s="65"/>
      <c r="M41" s="65"/>
    </row>
    <row r="42" spans="1:13" x14ac:dyDescent="0.2">
      <c r="A42" s="98" t="s">
        <v>163</v>
      </c>
      <c r="B42" s="99">
        <v>8</v>
      </c>
      <c r="C42" s="99">
        <v>8</v>
      </c>
      <c r="D42" s="100">
        <v>4</v>
      </c>
      <c r="E42" s="65"/>
      <c r="F42" s="65"/>
      <c r="G42" s="65"/>
      <c r="H42" s="65"/>
      <c r="I42" s="65"/>
      <c r="J42" s="65"/>
      <c r="L42" s="65"/>
      <c r="M42" s="65"/>
    </row>
    <row r="43" spans="1:13" x14ac:dyDescent="0.2">
      <c r="A43" s="98" t="s">
        <v>164</v>
      </c>
      <c r="B43" s="99">
        <v>8</v>
      </c>
      <c r="C43" s="99">
        <v>8</v>
      </c>
      <c r="D43" s="100">
        <v>8</v>
      </c>
      <c r="E43" s="65"/>
      <c r="F43" s="65"/>
      <c r="G43" s="65"/>
      <c r="H43" s="65"/>
      <c r="I43" s="65"/>
      <c r="J43" s="65"/>
      <c r="L43" s="65"/>
      <c r="M43" s="65"/>
    </row>
    <row r="44" spans="1:13" x14ac:dyDescent="0.2">
      <c r="A44" s="98" t="s">
        <v>165</v>
      </c>
      <c r="B44" s="99">
        <v>8</v>
      </c>
      <c r="C44" s="99">
        <v>8</v>
      </c>
      <c r="D44" s="100">
        <v>8</v>
      </c>
      <c r="E44" s="65"/>
      <c r="F44" s="65"/>
      <c r="G44" s="65"/>
      <c r="H44" s="65"/>
      <c r="I44" s="65"/>
      <c r="J44" s="65"/>
      <c r="L44" s="65"/>
      <c r="M44" s="65"/>
    </row>
    <row r="45" spans="1:13" x14ac:dyDescent="0.2">
      <c r="A45" s="98" t="s">
        <v>166</v>
      </c>
      <c r="B45" s="99">
        <v>9.6999999999999993</v>
      </c>
      <c r="C45" s="99">
        <v>9.6999999999999993</v>
      </c>
      <c r="D45" s="100">
        <v>9.6999999999999993</v>
      </c>
      <c r="E45" s="65"/>
      <c r="F45" s="65"/>
      <c r="G45" s="65"/>
      <c r="H45" s="65"/>
      <c r="I45" s="65"/>
      <c r="J45" s="65"/>
      <c r="L45" s="65"/>
      <c r="M45" s="65"/>
    </row>
    <row r="46" spans="1:13" x14ac:dyDescent="0.2">
      <c r="A46" s="98" t="s">
        <v>167</v>
      </c>
      <c r="B46" s="99">
        <v>11.6</v>
      </c>
      <c r="C46" s="99">
        <v>11.6</v>
      </c>
      <c r="D46" s="100">
        <v>11.6</v>
      </c>
      <c r="E46" s="65"/>
      <c r="F46" s="65"/>
      <c r="G46" s="65"/>
      <c r="H46" s="65"/>
      <c r="I46" s="65"/>
      <c r="J46" s="65"/>
      <c r="L46" s="65"/>
      <c r="M46" s="65"/>
    </row>
    <row r="47" spans="1:13" x14ac:dyDescent="0.2">
      <c r="A47" s="98" t="s">
        <v>73</v>
      </c>
      <c r="B47" s="99"/>
      <c r="C47" s="99"/>
      <c r="D47" s="100"/>
      <c r="E47" s="65"/>
      <c r="F47" s="65"/>
      <c r="G47" s="65"/>
      <c r="H47" s="65"/>
      <c r="I47" s="65"/>
      <c r="J47" s="65"/>
      <c r="L47" s="65"/>
      <c r="M47" s="65"/>
    </row>
    <row r="48" spans="1:13" x14ac:dyDescent="0.2">
      <c r="A48" s="101" t="s">
        <v>168</v>
      </c>
      <c r="B48" s="102"/>
      <c r="C48" s="102"/>
      <c r="D48" s="103"/>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4" t="s">
        <v>169</v>
      </c>
      <c r="B50" s="105"/>
      <c r="C50" s="65"/>
      <c r="D50" s="65"/>
      <c r="E50" s="65"/>
      <c r="F50" s="65"/>
      <c r="G50" s="65"/>
      <c r="H50" s="65"/>
      <c r="I50" s="65"/>
      <c r="J50" s="65"/>
      <c r="K50" s="65"/>
      <c r="L50" s="65"/>
      <c r="M50" s="65"/>
    </row>
    <row r="51" spans="1:13" ht="75" customHeight="1" x14ac:dyDescent="0.2">
      <c r="A51" s="106" t="s">
        <v>170</v>
      </c>
      <c r="B51" s="106" t="s">
        <v>171</v>
      </c>
      <c r="C51" s="106" t="s">
        <v>172</v>
      </c>
      <c r="D51" s="106" t="s">
        <v>173</v>
      </c>
      <c r="E51" s="106" t="s">
        <v>174</v>
      </c>
      <c r="F51" s="106" t="s">
        <v>175</v>
      </c>
      <c r="G51" s="106" t="s">
        <v>176</v>
      </c>
      <c r="H51" s="106" t="s">
        <v>177</v>
      </c>
      <c r="I51" s="106" t="s">
        <v>178</v>
      </c>
      <c r="J51" s="106" t="s">
        <v>179</v>
      </c>
      <c r="K51" s="106" t="s">
        <v>180</v>
      </c>
      <c r="L51" s="106" t="s">
        <v>181</v>
      </c>
      <c r="M51" s="106" t="s">
        <v>182</v>
      </c>
    </row>
    <row r="52" spans="1:13" x14ac:dyDescent="0.2">
      <c r="A52" s="107" t="s">
        <v>84</v>
      </c>
      <c r="B52" s="107" t="s">
        <v>183</v>
      </c>
      <c r="C52" s="107" t="b">
        <f>FALSE()</f>
        <v>0</v>
      </c>
      <c r="D52" s="107" t="s">
        <v>184</v>
      </c>
      <c r="E52" s="107" t="s">
        <v>185</v>
      </c>
      <c r="F52" s="99" t="s">
        <v>186</v>
      </c>
      <c r="G52" s="108"/>
      <c r="H52" s="108">
        <v>0.121193325300162</v>
      </c>
      <c r="I52" s="99" t="s">
        <v>187</v>
      </c>
      <c r="J52" s="99"/>
      <c r="K52" s="99">
        <v>0.56723595432368701</v>
      </c>
      <c r="L52" s="99"/>
      <c r="M52" s="99">
        <v>0.65795814734874403</v>
      </c>
    </row>
    <row r="53" spans="1:13" x14ac:dyDescent="0.2">
      <c r="A53" s="107" t="s">
        <v>84</v>
      </c>
      <c r="B53" s="107" t="s">
        <v>183</v>
      </c>
      <c r="C53" s="107" t="b">
        <f>TRUE()</f>
        <v>1</v>
      </c>
      <c r="D53" s="107" t="s">
        <v>184</v>
      </c>
      <c r="E53" s="107" t="s">
        <v>185</v>
      </c>
      <c r="F53" s="99" t="s">
        <v>188</v>
      </c>
      <c r="G53" s="108"/>
      <c r="H53" s="108">
        <v>0.121185901745228</v>
      </c>
      <c r="I53" s="99" t="s">
        <v>187</v>
      </c>
      <c r="J53" s="99"/>
      <c r="K53" s="99"/>
      <c r="L53" s="99"/>
      <c r="M53" s="99"/>
    </row>
    <row r="54" spans="1:13" x14ac:dyDescent="0.2">
      <c r="A54" s="107" t="s">
        <v>84</v>
      </c>
      <c r="B54" s="107" t="s">
        <v>183</v>
      </c>
      <c r="C54" s="107" t="b">
        <f>FALSE()</f>
        <v>0</v>
      </c>
      <c r="D54" s="107" t="s">
        <v>184</v>
      </c>
      <c r="E54" s="107" t="s">
        <v>189</v>
      </c>
      <c r="F54" s="99" t="s">
        <v>190</v>
      </c>
      <c r="G54" s="108"/>
      <c r="H54" s="108">
        <v>0.66046425129948005</v>
      </c>
      <c r="I54" s="99" t="s">
        <v>187</v>
      </c>
      <c r="J54" s="99"/>
      <c r="K54" s="99"/>
      <c r="L54" s="99"/>
      <c r="M54" s="99"/>
    </row>
    <row r="55" spans="1:13" x14ac:dyDescent="0.2">
      <c r="A55" s="107" t="s">
        <v>84</v>
      </c>
      <c r="B55" s="107" t="s">
        <v>183</v>
      </c>
      <c r="C55" s="107" t="b">
        <f>TRUE()</f>
        <v>1</v>
      </c>
      <c r="D55" s="107" t="s">
        <v>184</v>
      </c>
      <c r="E55" s="107" t="s">
        <v>189</v>
      </c>
      <c r="F55" s="99" t="s">
        <v>191</v>
      </c>
      <c r="G55" s="108"/>
      <c r="H55" s="108">
        <v>0.66040737814811001</v>
      </c>
      <c r="I55" s="99" t="s">
        <v>187</v>
      </c>
      <c r="J55" s="99"/>
      <c r="K55" s="99"/>
      <c r="L55" s="99"/>
      <c r="M55" s="99"/>
    </row>
    <row r="56" spans="1:13" x14ac:dyDescent="0.2">
      <c r="A56" s="107" t="s">
        <v>84</v>
      </c>
      <c r="B56" s="107" t="s">
        <v>183</v>
      </c>
      <c r="C56" s="107" t="b">
        <f>FALSE()</f>
        <v>0</v>
      </c>
      <c r="D56" s="107" t="s">
        <v>184</v>
      </c>
      <c r="E56" s="107" t="s">
        <v>192</v>
      </c>
      <c r="F56" s="99" t="s">
        <v>193</v>
      </c>
      <c r="G56" s="108"/>
      <c r="H56" s="108">
        <v>0.92005028637141995</v>
      </c>
      <c r="I56" s="99" t="s">
        <v>187</v>
      </c>
      <c r="J56" s="99"/>
      <c r="K56" s="99"/>
      <c r="L56" s="99"/>
      <c r="M56" s="99"/>
    </row>
    <row r="57" spans="1:13" x14ac:dyDescent="0.2">
      <c r="A57" s="107" t="s">
        <v>84</v>
      </c>
      <c r="B57" s="107" t="s">
        <v>183</v>
      </c>
      <c r="C57" s="107" t="b">
        <f>TRUE()</f>
        <v>1</v>
      </c>
      <c r="D57" s="107" t="s">
        <v>184</v>
      </c>
      <c r="E57" s="107" t="s">
        <v>192</v>
      </c>
      <c r="F57" s="99" t="s">
        <v>194</v>
      </c>
      <c r="G57" s="108"/>
      <c r="H57" s="108">
        <v>0.919924351170606</v>
      </c>
      <c r="I57" s="99" t="s">
        <v>187</v>
      </c>
      <c r="J57" s="99"/>
      <c r="K57" s="99"/>
      <c r="L57" s="99"/>
      <c r="M57" s="99"/>
    </row>
    <row r="58" spans="1:13" x14ac:dyDescent="0.2">
      <c r="A58" s="107" t="s">
        <v>84</v>
      </c>
      <c r="B58" s="107" t="s">
        <v>183</v>
      </c>
      <c r="C58" s="107" t="b">
        <f>FALSE()</f>
        <v>0</v>
      </c>
      <c r="D58" s="107" t="s">
        <v>195</v>
      </c>
      <c r="E58" s="107" t="s">
        <v>185</v>
      </c>
      <c r="F58" s="99" t="s">
        <v>196</v>
      </c>
      <c r="G58" s="108"/>
      <c r="H58" s="108">
        <v>0.21237202292740101</v>
      </c>
      <c r="I58" s="99" t="s">
        <v>197</v>
      </c>
      <c r="J58" s="99"/>
      <c r="K58" s="99">
        <v>0.98799465217501103</v>
      </c>
      <c r="L58" s="99"/>
      <c r="M58" s="99"/>
    </row>
    <row r="59" spans="1:13" x14ac:dyDescent="0.2">
      <c r="A59" s="107" t="s">
        <v>84</v>
      </c>
      <c r="B59" s="107" t="s">
        <v>183</v>
      </c>
      <c r="C59" s="107" t="b">
        <f>TRUE()</f>
        <v>1</v>
      </c>
      <c r="D59" s="107" t="s">
        <v>195</v>
      </c>
      <c r="E59" s="107" t="s">
        <v>185</v>
      </c>
      <c r="F59" s="99" t="s">
        <v>198</v>
      </c>
      <c r="G59" s="108"/>
      <c r="H59" s="108">
        <v>0.21236306234626301</v>
      </c>
      <c r="I59" s="99" t="s">
        <v>197</v>
      </c>
      <c r="J59" s="99"/>
      <c r="K59" s="99"/>
      <c r="L59" s="99"/>
      <c r="M59" s="99"/>
    </row>
    <row r="60" spans="1:13" x14ac:dyDescent="0.2">
      <c r="A60" s="107" t="s">
        <v>84</v>
      </c>
      <c r="B60" s="107" t="s">
        <v>183</v>
      </c>
      <c r="C60" s="107" t="b">
        <f>TRUE()</f>
        <v>1</v>
      </c>
      <c r="D60" s="107" t="s">
        <v>195</v>
      </c>
      <c r="E60" s="107" t="s">
        <v>189</v>
      </c>
      <c r="F60" s="99" t="s">
        <v>199</v>
      </c>
      <c r="G60" s="108"/>
      <c r="H60" s="108">
        <v>1.2480363611590899</v>
      </c>
      <c r="I60" s="99" t="s">
        <v>197</v>
      </c>
      <c r="J60" s="99"/>
      <c r="K60" s="99"/>
      <c r="L60" s="99"/>
      <c r="M60" s="99"/>
    </row>
    <row r="61" spans="1:13" x14ac:dyDescent="0.2">
      <c r="A61" s="107" t="s">
        <v>84</v>
      </c>
      <c r="B61" s="107" t="s">
        <v>183</v>
      </c>
      <c r="C61" s="107" t="b">
        <f>FALSE()</f>
        <v>0</v>
      </c>
      <c r="D61" s="107" t="s">
        <v>195</v>
      </c>
      <c r="E61" s="107" t="s">
        <v>192</v>
      </c>
      <c r="F61" s="99" t="s">
        <v>200</v>
      </c>
      <c r="G61" s="108"/>
      <c r="H61" s="108">
        <v>1.50358453301968</v>
      </c>
      <c r="I61" s="99" t="s">
        <v>197</v>
      </c>
      <c r="J61" s="99"/>
      <c r="K61" s="99"/>
      <c r="L61" s="99"/>
      <c r="M61" s="99"/>
    </row>
    <row r="62" spans="1:13" x14ac:dyDescent="0.2">
      <c r="A62" s="107" t="s">
        <v>84</v>
      </c>
      <c r="B62" s="107" t="s">
        <v>201</v>
      </c>
      <c r="C62" s="107" t="b">
        <f>FALSE()</f>
        <v>0</v>
      </c>
      <c r="D62" s="107" t="s">
        <v>184</v>
      </c>
      <c r="E62" s="107" t="s">
        <v>185</v>
      </c>
      <c r="F62" s="99" t="s">
        <v>202</v>
      </c>
      <c r="G62" s="108"/>
      <c r="H62" s="108">
        <v>9.2074887809217201E-2</v>
      </c>
      <c r="I62" s="99" t="s">
        <v>203</v>
      </c>
      <c r="J62" s="99"/>
      <c r="K62" s="99">
        <v>0.38998985971706301</v>
      </c>
      <c r="L62" s="99"/>
      <c r="M62" s="99">
        <v>0.52038740372938797</v>
      </c>
    </row>
    <row r="63" spans="1:13" x14ac:dyDescent="0.2">
      <c r="A63" s="107" t="s">
        <v>84</v>
      </c>
      <c r="B63" s="107" t="s">
        <v>201</v>
      </c>
      <c r="C63" s="107" t="b">
        <f>TRUE()</f>
        <v>1</v>
      </c>
      <c r="D63" s="107" t="s">
        <v>184</v>
      </c>
      <c r="E63" s="107" t="s">
        <v>185</v>
      </c>
      <c r="F63" s="99" t="s">
        <v>204</v>
      </c>
      <c r="G63" s="108"/>
      <c r="H63" s="108">
        <v>9.2074887809217201E-2</v>
      </c>
      <c r="I63" s="99" t="s">
        <v>203</v>
      </c>
      <c r="J63" s="99"/>
      <c r="K63" s="99"/>
      <c r="L63" s="99"/>
      <c r="M63" s="99"/>
    </row>
    <row r="64" spans="1:13" x14ac:dyDescent="0.2">
      <c r="A64" s="107" t="s">
        <v>84</v>
      </c>
      <c r="B64" s="107" t="s">
        <v>201</v>
      </c>
      <c r="C64" s="107" t="b">
        <f>FALSE()</f>
        <v>0</v>
      </c>
      <c r="D64" s="107" t="s">
        <v>184</v>
      </c>
      <c r="E64" s="107" t="s">
        <v>189</v>
      </c>
      <c r="F64" s="99" t="s">
        <v>205</v>
      </c>
      <c r="G64" s="108"/>
      <c r="H64" s="108">
        <v>0.40729110208668701</v>
      </c>
      <c r="I64" s="99" t="s">
        <v>203</v>
      </c>
      <c r="J64" s="99"/>
      <c r="K64" s="99"/>
      <c r="L64" s="99"/>
      <c r="M64" s="99"/>
    </row>
    <row r="65" spans="1:14" x14ac:dyDescent="0.2">
      <c r="A65" s="107" t="s">
        <v>84</v>
      </c>
      <c r="B65" s="107" t="s">
        <v>201</v>
      </c>
      <c r="C65" s="107" t="b">
        <f>TRUE()</f>
        <v>1</v>
      </c>
      <c r="D65" s="107" t="s">
        <v>184</v>
      </c>
      <c r="E65" s="107" t="s">
        <v>189</v>
      </c>
      <c r="F65" s="99" t="s">
        <v>206</v>
      </c>
      <c r="G65" s="108"/>
      <c r="H65" s="108">
        <v>0.40729110208668701</v>
      </c>
      <c r="I65" s="99" t="s">
        <v>203</v>
      </c>
      <c r="J65" s="99"/>
      <c r="K65" s="99"/>
      <c r="L65" s="99"/>
      <c r="M65" s="99"/>
    </row>
    <row r="66" spans="1:14" x14ac:dyDescent="0.2">
      <c r="A66" s="107" t="s">
        <v>84</v>
      </c>
      <c r="B66" s="107" t="s">
        <v>201</v>
      </c>
      <c r="C66" s="107" t="b">
        <f>FALSE()</f>
        <v>0</v>
      </c>
      <c r="D66" s="107" t="s">
        <v>184</v>
      </c>
      <c r="E66" s="107" t="s">
        <v>192</v>
      </c>
      <c r="F66" s="99" t="s">
        <v>207</v>
      </c>
      <c r="G66" s="108"/>
      <c r="H66" s="108">
        <v>0.67060358925528396</v>
      </c>
      <c r="I66" s="99" t="s">
        <v>203</v>
      </c>
      <c r="J66" s="99"/>
      <c r="K66" s="99"/>
      <c r="L66" s="99"/>
      <c r="M66" s="99"/>
    </row>
    <row r="67" spans="1:14" x14ac:dyDescent="0.2">
      <c r="A67" s="107" t="s">
        <v>84</v>
      </c>
      <c r="B67" s="107" t="s">
        <v>201</v>
      </c>
      <c r="C67" s="107" t="b">
        <f>TRUE()</f>
        <v>1</v>
      </c>
      <c r="D67" s="107" t="s">
        <v>184</v>
      </c>
      <c r="E67" s="107" t="s">
        <v>192</v>
      </c>
      <c r="F67" s="99" t="s">
        <v>208</v>
      </c>
      <c r="G67" s="108"/>
      <c r="H67" s="108">
        <v>0.67060358925528396</v>
      </c>
      <c r="I67" s="99" t="s">
        <v>203</v>
      </c>
      <c r="J67" s="99"/>
      <c r="K67" s="99"/>
      <c r="L67" s="99"/>
      <c r="M67" s="99"/>
    </row>
    <row r="68" spans="1:14" x14ac:dyDescent="0.2">
      <c r="A68" s="107" t="s">
        <v>84</v>
      </c>
      <c r="B68" s="107" t="s">
        <v>201</v>
      </c>
      <c r="C68" s="107" t="b">
        <f>FALSE()</f>
        <v>0</v>
      </c>
      <c r="D68" s="107" t="s">
        <v>195</v>
      </c>
      <c r="E68" s="107" t="s">
        <v>185</v>
      </c>
      <c r="F68" s="99" t="s">
        <v>209</v>
      </c>
      <c r="G68" s="108"/>
      <c r="H68" s="108">
        <v>0.163634783453148</v>
      </c>
      <c r="I68" s="99" t="s">
        <v>210</v>
      </c>
      <c r="J68" s="99"/>
      <c r="K68" s="99">
        <v>0.69368928483812098</v>
      </c>
      <c r="L68" s="99"/>
      <c r="M68" s="99"/>
    </row>
    <row r="69" spans="1:14" x14ac:dyDescent="0.2">
      <c r="A69" s="107" t="s">
        <v>84</v>
      </c>
      <c r="B69" s="107" t="s">
        <v>201</v>
      </c>
      <c r="C69" s="107" t="b">
        <f>TRUE()</f>
        <v>1</v>
      </c>
      <c r="D69" s="107" t="s">
        <v>195</v>
      </c>
      <c r="E69" s="107" t="s">
        <v>185</v>
      </c>
      <c r="F69" s="99" t="s">
        <v>211</v>
      </c>
      <c r="G69" s="108"/>
      <c r="H69" s="108">
        <v>0.163634783453148</v>
      </c>
      <c r="I69" s="99" t="s">
        <v>210</v>
      </c>
      <c r="J69" s="99"/>
      <c r="K69" s="99"/>
      <c r="L69" s="99"/>
      <c r="M69" s="99"/>
    </row>
    <row r="70" spans="1:14" x14ac:dyDescent="0.2">
      <c r="A70" s="107" t="s">
        <v>84</v>
      </c>
      <c r="B70" s="107" t="s">
        <v>201</v>
      </c>
      <c r="C70" s="107" t="b">
        <f>TRUE()</f>
        <v>1</v>
      </c>
      <c r="D70" s="107" t="s">
        <v>195</v>
      </c>
      <c r="E70" s="107" t="s">
        <v>189</v>
      </c>
      <c r="F70" s="99" t="s">
        <v>212</v>
      </c>
      <c r="G70" s="108"/>
      <c r="H70" s="108">
        <v>0.77781342630783801</v>
      </c>
      <c r="I70" s="99" t="s">
        <v>210</v>
      </c>
      <c r="J70" s="99"/>
      <c r="K70" s="99"/>
      <c r="L70" s="99"/>
      <c r="M70" s="99"/>
    </row>
    <row r="71" spans="1:14" x14ac:dyDescent="0.2">
      <c r="A71" s="107" t="s">
        <v>84</v>
      </c>
      <c r="B71" s="107" t="s">
        <v>201</v>
      </c>
      <c r="C71" s="107" t="b">
        <f>FALSE()</f>
        <v>0</v>
      </c>
      <c r="D71" s="107" t="s">
        <v>195</v>
      </c>
      <c r="E71" s="107" t="s">
        <v>192</v>
      </c>
      <c r="F71" s="99" t="s">
        <v>213</v>
      </c>
      <c r="G71" s="108"/>
      <c r="H71" s="108">
        <v>1.13961964475338</v>
      </c>
      <c r="I71" s="99" t="s">
        <v>210</v>
      </c>
      <c r="J71" s="99"/>
      <c r="K71" s="99"/>
      <c r="L71" s="99"/>
      <c r="M71" s="99"/>
    </row>
    <row r="72" spans="1:14" x14ac:dyDescent="0.2">
      <c r="A72" s="107" t="s">
        <v>84</v>
      </c>
      <c r="B72" s="107" t="s">
        <v>201</v>
      </c>
      <c r="C72" s="107" t="b">
        <f>TRUE()</f>
        <v>1</v>
      </c>
      <c r="D72" s="107" t="s">
        <v>195</v>
      </c>
      <c r="E72" s="107" t="s">
        <v>192</v>
      </c>
      <c r="F72" s="99" t="s">
        <v>214</v>
      </c>
      <c r="G72" s="108"/>
      <c r="H72" s="108">
        <v>1.13961964475338</v>
      </c>
      <c r="I72" s="99" t="s">
        <v>210</v>
      </c>
      <c r="J72" s="99"/>
      <c r="K72" s="99"/>
      <c r="L72" s="99"/>
      <c r="M72" s="99"/>
    </row>
    <row r="73" spans="1:14" x14ac:dyDescent="0.2">
      <c r="A73" s="107" t="s">
        <v>84</v>
      </c>
      <c r="B73" s="107" t="s">
        <v>215</v>
      </c>
      <c r="C73" s="107" t="b">
        <f>FALSE()</f>
        <v>0</v>
      </c>
      <c r="D73" s="107" t="s">
        <v>184</v>
      </c>
      <c r="E73" s="107" t="s">
        <v>185</v>
      </c>
      <c r="F73" s="99" t="s">
        <v>216</v>
      </c>
      <c r="G73" s="108"/>
      <c r="H73" s="108">
        <v>0.10375837995213</v>
      </c>
      <c r="I73" s="99" t="s">
        <v>217</v>
      </c>
      <c r="J73" s="99"/>
      <c r="K73" s="99">
        <v>0.477012088679382</v>
      </c>
      <c r="L73" s="99"/>
      <c r="M73" s="99">
        <v>0.37519224284634001</v>
      </c>
      <c r="N73" s="65"/>
    </row>
    <row r="74" spans="1:14" x14ac:dyDescent="0.2">
      <c r="A74" s="107" t="s">
        <v>84</v>
      </c>
      <c r="B74" s="107" t="s">
        <v>215</v>
      </c>
      <c r="C74" s="107" t="b">
        <f>TRUE()</f>
        <v>1</v>
      </c>
      <c r="D74" s="107" t="s">
        <v>184</v>
      </c>
      <c r="E74" s="107" t="s">
        <v>185</v>
      </c>
      <c r="F74" s="99" t="s">
        <v>218</v>
      </c>
      <c r="G74" s="108"/>
      <c r="H74" s="108">
        <v>0.10375837995213</v>
      </c>
      <c r="I74" s="99" t="s">
        <v>217</v>
      </c>
      <c r="J74" s="99"/>
      <c r="K74" s="99"/>
      <c r="L74" s="99"/>
      <c r="M74" s="99"/>
      <c r="N74" s="65"/>
    </row>
    <row r="75" spans="1:14" x14ac:dyDescent="0.2">
      <c r="A75" s="107" t="s">
        <v>84</v>
      </c>
      <c r="B75" s="107" t="s">
        <v>215</v>
      </c>
      <c r="C75" s="107" t="b">
        <f>FALSE()</f>
        <v>0</v>
      </c>
      <c r="D75" s="107" t="s">
        <v>184</v>
      </c>
      <c r="E75" s="107" t="s">
        <v>189</v>
      </c>
      <c r="F75" s="99" t="s">
        <v>219</v>
      </c>
      <c r="G75" s="108"/>
      <c r="H75" s="108">
        <v>0.53003090001774</v>
      </c>
      <c r="I75" s="99" t="s">
        <v>217</v>
      </c>
      <c r="J75" s="99"/>
      <c r="K75" s="99"/>
      <c r="L75" s="99"/>
      <c r="M75" s="99"/>
      <c r="N75" s="65"/>
    </row>
    <row r="76" spans="1:14" x14ac:dyDescent="0.2">
      <c r="A76" s="107" t="s">
        <v>84</v>
      </c>
      <c r="B76" s="107" t="s">
        <v>215</v>
      </c>
      <c r="C76" s="107" t="b">
        <f>TRUE()</f>
        <v>1</v>
      </c>
      <c r="D76" s="107" t="s">
        <v>184</v>
      </c>
      <c r="E76" s="107" t="s">
        <v>189</v>
      </c>
      <c r="F76" s="99" t="s">
        <v>220</v>
      </c>
      <c r="G76" s="108"/>
      <c r="H76" s="108">
        <v>0.53003090001774</v>
      </c>
      <c r="I76" s="99" t="s">
        <v>217</v>
      </c>
      <c r="J76" s="99"/>
      <c r="K76" s="99"/>
      <c r="L76" s="99"/>
      <c r="M76" s="99"/>
      <c r="N76" s="65"/>
    </row>
    <row r="77" spans="1:14" x14ac:dyDescent="0.2">
      <c r="A77" s="107" t="s">
        <v>84</v>
      </c>
      <c r="B77" s="107" t="s">
        <v>215</v>
      </c>
      <c r="C77" s="107" t="b">
        <f>FALSE()</f>
        <v>0</v>
      </c>
      <c r="D77" s="107" t="s">
        <v>184</v>
      </c>
      <c r="E77" s="107" t="s">
        <v>192</v>
      </c>
      <c r="F77" s="99" t="s">
        <v>221</v>
      </c>
      <c r="G77" s="108"/>
      <c r="H77" s="108">
        <v>0.79724698606827504</v>
      </c>
      <c r="I77" s="99" t="s">
        <v>217</v>
      </c>
      <c r="J77" s="99"/>
      <c r="K77" s="99"/>
      <c r="L77" s="99"/>
      <c r="M77" s="99"/>
      <c r="N77" s="65"/>
    </row>
    <row r="78" spans="1:14" x14ac:dyDescent="0.2">
      <c r="A78" s="107" t="s">
        <v>84</v>
      </c>
      <c r="B78" s="107" t="s">
        <v>215</v>
      </c>
      <c r="C78" s="107" t="b">
        <f>TRUE()</f>
        <v>1</v>
      </c>
      <c r="D78" s="107" t="s">
        <v>195</v>
      </c>
      <c r="E78" s="107" t="s">
        <v>185</v>
      </c>
      <c r="F78" s="99" t="s">
        <v>222</v>
      </c>
      <c r="G78" s="108"/>
      <c r="H78" s="108">
        <v>0.186327911070023</v>
      </c>
      <c r="I78" s="99" t="s">
        <v>223</v>
      </c>
      <c r="J78" s="99"/>
      <c r="K78" s="99">
        <v>0.186327911070023</v>
      </c>
      <c r="L78" s="99"/>
      <c r="M78" s="99"/>
      <c r="N78" s="65"/>
    </row>
    <row r="79" spans="1:14" x14ac:dyDescent="0.2">
      <c r="A79" s="107" t="s">
        <v>84</v>
      </c>
      <c r="B79" s="107" t="s">
        <v>224</v>
      </c>
      <c r="C79" s="107" t="b">
        <f>FALSE()</f>
        <v>0</v>
      </c>
      <c r="D79" s="107" t="s">
        <v>184</v>
      </c>
      <c r="E79" s="107" t="s">
        <v>185</v>
      </c>
      <c r="F79" s="99" t="s">
        <v>225</v>
      </c>
      <c r="G79" s="108"/>
      <c r="H79" s="108">
        <v>0.12241210394459701</v>
      </c>
      <c r="I79" s="99" t="s">
        <v>226</v>
      </c>
      <c r="J79" s="99"/>
      <c r="K79" s="99">
        <v>0.51360242116144605</v>
      </c>
      <c r="L79" s="99"/>
      <c r="M79" s="99">
        <v>0.244832460117928</v>
      </c>
      <c r="N79" s="65"/>
    </row>
    <row r="80" spans="1:14" x14ac:dyDescent="0.2">
      <c r="A80" s="107" t="s">
        <v>84</v>
      </c>
      <c r="B80" s="107" t="s">
        <v>224</v>
      </c>
      <c r="C80" s="107" t="b">
        <f>TRUE()</f>
        <v>1</v>
      </c>
      <c r="D80" s="107" t="s">
        <v>184</v>
      </c>
      <c r="E80" s="107" t="s">
        <v>185</v>
      </c>
      <c r="F80" s="99" t="s">
        <v>227</v>
      </c>
      <c r="G80" s="108"/>
      <c r="H80" s="108">
        <v>0.120122058289501</v>
      </c>
      <c r="I80" s="99" t="s">
        <v>226</v>
      </c>
      <c r="J80" s="99"/>
      <c r="K80" s="99"/>
      <c r="L80" s="99"/>
      <c r="M80" s="99"/>
      <c r="N80" s="65"/>
    </row>
    <row r="81" spans="1:14" x14ac:dyDescent="0.2">
      <c r="A81" s="107" t="s">
        <v>84</v>
      </c>
      <c r="B81" s="107" t="s">
        <v>224</v>
      </c>
      <c r="C81" s="107" t="b">
        <f>FALSE()</f>
        <v>0</v>
      </c>
      <c r="D81" s="107" t="s">
        <v>184</v>
      </c>
      <c r="E81" s="107" t="s">
        <v>189</v>
      </c>
      <c r="F81" s="99" t="s">
        <v>228</v>
      </c>
      <c r="G81" s="108"/>
      <c r="H81" s="108">
        <v>0.570132217847103</v>
      </c>
      <c r="I81" s="99" t="s">
        <v>226</v>
      </c>
      <c r="J81" s="99"/>
      <c r="K81" s="99"/>
      <c r="L81" s="99"/>
      <c r="M81" s="99"/>
      <c r="N81" s="65"/>
    </row>
    <row r="82" spans="1:14" x14ac:dyDescent="0.2">
      <c r="A82" s="107" t="s">
        <v>84</v>
      </c>
      <c r="B82" s="107" t="s">
        <v>224</v>
      </c>
      <c r="C82" s="107" t="b">
        <f>FALSE()</f>
        <v>0</v>
      </c>
      <c r="D82" s="107" t="s">
        <v>195</v>
      </c>
      <c r="E82" s="107" t="s">
        <v>185</v>
      </c>
      <c r="F82" s="99" t="s">
        <v>229</v>
      </c>
      <c r="G82" s="108"/>
      <c r="H82" s="108">
        <v>0.20709740369414401</v>
      </c>
      <c r="I82" s="99" t="s">
        <v>230</v>
      </c>
      <c r="J82" s="99"/>
      <c r="K82" s="99">
        <v>0.20709740369414401</v>
      </c>
      <c r="L82" s="99"/>
      <c r="M82" s="99"/>
      <c r="N82" s="65"/>
    </row>
    <row r="83" spans="1:14" x14ac:dyDescent="0.2">
      <c r="A83" s="107" t="s">
        <v>84</v>
      </c>
      <c r="B83" s="107" t="s">
        <v>224</v>
      </c>
      <c r="C83" s="107" t="b">
        <f>TRUE()</f>
        <v>1</v>
      </c>
      <c r="D83" s="107" t="s">
        <v>195</v>
      </c>
      <c r="E83" s="107" t="s">
        <v>185</v>
      </c>
      <c r="F83" s="99" t="s">
        <v>231</v>
      </c>
      <c r="G83" s="108"/>
      <c r="H83" s="108">
        <v>0.204398516814294</v>
      </c>
      <c r="I83" s="99" t="s">
        <v>230</v>
      </c>
      <c r="J83" s="99"/>
      <c r="K83" s="99"/>
      <c r="L83" s="99"/>
      <c r="M83" s="99"/>
      <c r="N83" s="65"/>
    </row>
    <row r="84" spans="1:14" x14ac:dyDescent="0.2">
      <c r="A84" s="107" t="s">
        <v>84</v>
      </c>
      <c r="B84" s="107" t="s">
        <v>232</v>
      </c>
      <c r="C84" s="107" t="b">
        <f>FALSE()</f>
        <v>0</v>
      </c>
      <c r="D84" s="107" t="s">
        <v>184</v>
      </c>
      <c r="E84" s="107" t="s">
        <v>185</v>
      </c>
      <c r="F84" s="99" t="s">
        <v>233</v>
      </c>
      <c r="G84" s="108"/>
      <c r="H84" s="108">
        <v>0.136579945177846</v>
      </c>
      <c r="I84" s="99" t="s">
        <v>234</v>
      </c>
      <c r="J84" s="99"/>
      <c r="K84" s="99">
        <v>0.470975115029657</v>
      </c>
      <c r="L84" s="99"/>
      <c r="M84" s="99">
        <v>0.50719371742761699</v>
      </c>
      <c r="N84" s="65"/>
    </row>
    <row r="85" spans="1:14" x14ac:dyDescent="0.2">
      <c r="A85" s="107" t="s">
        <v>84</v>
      </c>
      <c r="B85" s="107" t="s">
        <v>232</v>
      </c>
      <c r="C85" s="107" t="b">
        <f>TRUE()</f>
        <v>1</v>
      </c>
      <c r="D85" s="107" t="s">
        <v>184</v>
      </c>
      <c r="E85" s="107" t="s">
        <v>185</v>
      </c>
      <c r="F85" s="99" t="s">
        <v>235</v>
      </c>
      <c r="G85" s="108"/>
      <c r="H85" s="108">
        <v>0.13367122956018301</v>
      </c>
      <c r="I85" s="99" t="s">
        <v>234</v>
      </c>
      <c r="J85" s="99"/>
      <c r="K85" s="99"/>
      <c r="L85" s="99"/>
      <c r="M85" s="99"/>
      <c r="N85" s="65"/>
    </row>
    <row r="86" spans="1:14" x14ac:dyDescent="0.2">
      <c r="A86" s="107" t="s">
        <v>84</v>
      </c>
      <c r="B86" s="107" t="s">
        <v>232</v>
      </c>
      <c r="C86" s="107" t="b">
        <f>FALSE()</f>
        <v>0</v>
      </c>
      <c r="D86" s="107" t="s">
        <v>184</v>
      </c>
      <c r="E86" s="107" t="s">
        <v>189</v>
      </c>
      <c r="F86" s="99" t="s">
        <v>236</v>
      </c>
      <c r="G86" s="108"/>
      <c r="H86" s="108">
        <v>0.42810575095752901</v>
      </c>
      <c r="I86" s="99" t="s">
        <v>234</v>
      </c>
      <c r="J86" s="99"/>
      <c r="K86" s="99"/>
      <c r="L86" s="99"/>
      <c r="M86" s="99"/>
      <c r="N86" s="65"/>
    </row>
    <row r="87" spans="1:14" x14ac:dyDescent="0.2">
      <c r="A87" s="107" t="s">
        <v>84</v>
      </c>
      <c r="B87" s="107" t="s">
        <v>232</v>
      </c>
      <c r="C87" s="107" t="b">
        <f>TRUE()</f>
        <v>1</v>
      </c>
      <c r="D87" s="107" t="s">
        <v>184</v>
      </c>
      <c r="E87" s="107" t="s">
        <v>189</v>
      </c>
      <c r="F87" s="99" t="s">
        <v>237</v>
      </c>
      <c r="G87" s="108"/>
      <c r="H87" s="108">
        <v>0.40888959396374502</v>
      </c>
      <c r="I87" s="99" t="s">
        <v>234</v>
      </c>
      <c r="J87" s="99"/>
      <c r="K87" s="99"/>
      <c r="L87" s="99"/>
      <c r="M87" s="99"/>
      <c r="N87" s="65"/>
    </row>
    <row r="88" spans="1:14" x14ac:dyDescent="0.2">
      <c r="A88" s="107" t="s">
        <v>84</v>
      </c>
      <c r="B88" s="107" t="s">
        <v>232</v>
      </c>
      <c r="C88" s="107" t="b">
        <f>TRUE()</f>
        <v>1</v>
      </c>
      <c r="D88" s="107" t="s">
        <v>184</v>
      </c>
      <c r="E88" s="107" t="s">
        <v>192</v>
      </c>
      <c r="F88" s="99" t="s">
        <v>238</v>
      </c>
      <c r="G88" s="108"/>
      <c r="H88" s="108">
        <v>0.85114836457125997</v>
      </c>
      <c r="I88" s="99" t="s">
        <v>234</v>
      </c>
      <c r="J88" s="99"/>
      <c r="K88" s="99"/>
      <c r="L88" s="99"/>
      <c r="M88" s="99"/>
      <c r="N88" s="65"/>
    </row>
    <row r="89" spans="1:14" x14ac:dyDescent="0.2">
      <c r="A89" s="107" t="s">
        <v>84</v>
      </c>
      <c r="B89" s="107" t="s">
        <v>232</v>
      </c>
      <c r="C89" s="107" t="b">
        <f>TRUE()</f>
        <v>1</v>
      </c>
      <c r="D89" s="107" t="s">
        <v>195</v>
      </c>
      <c r="E89" s="107" t="s">
        <v>185</v>
      </c>
      <c r="F89" s="99" t="s">
        <v>239</v>
      </c>
      <c r="G89" s="108"/>
      <c r="H89" s="108">
        <v>0.21136924365307999</v>
      </c>
      <c r="I89" s="99" t="s">
        <v>240</v>
      </c>
      <c r="J89" s="99"/>
      <c r="K89" s="99">
        <v>0.79598056888137703</v>
      </c>
      <c r="L89" s="99"/>
      <c r="M89" s="99"/>
      <c r="N89" s="65"/>
    </row>
    <row r="90" spans="1:14" x14ac:dyDescent="0.2">
      <c r="A90" s="107" t="s">
        <v>84</v>
      </c>
      <c r="B90" s="107" t="s">
        <v>232</v>
      </c>
      <c r="C90" s="107" t="b">
        <f>TRUE()</f>
        <v>1</v>
      </c>
      <c r="D90" s="107" t="s">
        <v>195</v>
      </c>
      <c r="E90" s="107" t="s">
        <v>192</v>
      </c>
      <c r="F90" s="99" t="s">
        <v>241</v>
      </c>
      <c r="G90" s="108"/>
      <c r="H90" s="108">
        <v>1.38059189410967</v>
      </c>
      <c r="I90" s="99" t="s">
        <v>240</v>
      </c>
      <c r="J90" s="99"/>
      <c r="K90" s="99"/>
      <c r="L90" s="99"/>
      <c r="M90" s="99"/>
      <c r="N90" s="65"/>
    </row>
    <row r="91" spans="1:14" x14ac:dyDescent="0.2">
      <c r="A91" s="107" t="s">
        <v>84</v>
      </c>
      <c r="B91" s="107" t="s">
        <v>242</v>
      </c>
      <c r="C91" s="107" t="b">
        <f>FALSE()</f>
        <v>0</v>
      </c>
      <c r="D91" s="107" t="s">
        <v>184</v>
      </c>
      <c r="E91" s="107" t="s">
        <v>185</v>
      </c>
      <c r="F91" s="99" t="s">
        <v>243</v>
      </c>
      <c r="G91" s="108"/>
      <c r="H91" s="108">
        <v>0.113930387625477</v>
      </c>
      <c r="I91" s="99" t="s">
        <v>244</v>
      </c>
      <c r="J91" s="99"/>
      <c r="K91" s="99">
        <v>0.428979765123501</v>
      </c>
      <c r="L91" s="99"/>
      <c r="M91" s="99">
        <v>0.43468153865234299</v>
      </c>
      <c r="N91" s="65"/>
    </row>
    <row r="92" spans="1:14" x14ac:dyDescent="0.2">
      <c r="A92" s="107" t="s">
        <v>84</v>
      </c>
      <c r="B92" s="107" t="s">
        <v>242</v>
      </c>
      <c r="C92" s="107" t="b">
        <f>TRUE()</f>
        <v>1</v>
      </c>
      <c r="D92" s="107" t="s">
        <v>184</v>
      </c>
      <c r="E92" s="107" t="s">
        <v>185</v>
      </c>
      <c r="F92" s="99" t="s">
        <v>245</v>
      </c>
      <c r="G92" s="108"/>
      <c r="H92" s="108">
        <v>0.113052578734586</v>
      </c>
      <c r="I92" s="99" t="s">
        <v>244</v>
      </c>
      <c r="J92" s="99"/>
      <c r="K92" s="99"/>
      <c r="L92" s="99"/>
      <c r="M92" s="99"/>
      <c r="N92" s="65"/>
    </row>
    <row r="93" spans="1:14" x14ac:dyDescent="0.2">
      <c r="A93" s="107" t="s">
        <v>84</v>
      </c>
      <c r="B93" s="107" t="s">
        <v>242</v>
      </c>
      <c r="C93" s="107" t="b">
        <f>FALSE()</f>
        <v>0</v>
      </c>
      <c r="D93" s="107" t="s">
        <v>184</v>
      </c>
      <c r="E93" s="107" t="s">
        <v>189</v>
      </c>
      <c r="F93" s="99" t="s">
        <v>246</v>
      </c>
      <c r="G93" s="108"/>
      <c r="H93" s="108">
        <v>0.26077853172897703</v>
      </c>
      <c r="I93" s="99" t="s">
        <v>244</v>
      </c>
      <c r="J93" s="99"/>
      <c r="K93" s="99"/>
      <c r="L93" s="99"/>
      <c r="M93" s="99"/>
      <c r="N93" s="65"/>
    </row>
    <row r="94" spans="1:14" x14ac:dyDescent="0.2">
      <c r="A94" s="107" t="s">
        <v>84</v>
      </c>
      <c r="B94" s="107" t="s">
        <v>242</v>
      </c>
      <c r="C94" s="107" t="b">
        <f>TRUE()</f>
        <v>1</v>
      </c>
      <c r="D94" s="107" t="s">
        <v>184</v>
      </c>
      <c r="E94" s="107" t="s">
        <v>189</v>
      </c>
      <c r="F94" s="99" t="s">
        <v>247</v>
      </c>
      <c r="G94" s="108"/>
      <c r="H94" s="108">
        <v>0.25953093319681703</v>
      </c>
      <c r="I94" s="99" t="s">
        <v>244</v>
      </c>
      <c r="J94" s="99"/>
      <c r="K94" s="99"/>
      <c r="L94" s="99"/>
      <c r="M94" s="99"/>
      <c r="N94" s="65"/>
    </row>
    <row r="95" spans="1:14" x14ac:dyDescent="0.2">
      <c r="A95" s="107" t="s">
        <v>84</v>
      </c>
      <c r="B95" s="107" t="s">
        <v>242</v>
      </c>
      <c r="C95" s="107" t="b">
        <f>FALSE()</f>
        <v>0</v>
      </c>
      <c r="D95" s="107" t="s">
        <v>184</v>
      </c>
      <c r="E95" s="107" t="s">
        <v>192</v>
      </c>
      <c r="F95" s="99" t="s">
        <v>248</v>
      </c>
      <c r="G95" s="108"/>
      <c r="H95" s="108">
        <v>0.91347797454821</v>
      </c>
      <c r="I95" s="99" t="s">
        <v>244</v>
      </c>
      <c r="J95" s="99"/>
      <c r="K95" s="99"/>
      <c r="L95" s="99"/>
      <c r="M95" s="99"/>
      <c r="N95" s="65"/>
    </row>
    <row r="96" spans="1:14" x14ac:dyDescent="0.2">
      <c r="A96" s="107" t="s">
        <v>84</v>
      </c>
      <c r="B96" s="107" t="s">
        <v>242</v>
      </c>
      <c r="C96" s="107" t="b">
        <f>FALSE()</f>
        <v>0</v>
      </c>
      <c r="D96" s="107" t="s">
        <v>195</v>
      </c>
      <c r="E96" s="107" t="s">
        <v>185</v>
      </c>
      <c r="F96" s="99" t="s">
        <v>249</v>
      </c>
      <c r="G96" s="108"/>
      <c r="H96" s="108">
        <v>0.17511185993932599</v>
      </c>
      <c r="I96" s="99" t="s">
        <v>250</v>
      </c>
      <c r="J96" s="99"/>
      <c r="K96" s="99">
        <v>0.82078502172267698</v>
      </c>
      <c r="L96" s="99"/>
      <c r="M96" s="99"/>
      <c r="N96" s="65"/>
    </row>
    <row r="97" spans="1:14" x14ac:dyDescent="0.2">
      <c r="A97" s="107" t="s">
        <v>84</v>
      </c>
      <c r="B97" s="107" t="s">
        <v>242</v>
      </c>
      <c r="C97" s="107" t="b">
        <f>TRUE()</f>
        <v>1</v>
      </c>
      <c r="D97" s="107" t="s">
        <v>195</v>
      </c>
      <c r="E97" s="107" t="s">
        <v>185</v>
      </c>
      <c r="F97" s="99" t="s">
        <v>251</v>
      </c>
      <c r="G97" s="108"/>
      <c r="H97" s="108">
        <v>0.173993101509581</v>
      </c>
      <c r="I97" s="99" t="s">
        <v>250</v>
      </c>
      <c r="J97" s="99"/>
      <c r="K97" s="99"/>
      <c r="L97" s="99"/>
      <c r="M97" s="99"/>
      <c r="N97" s="65"/>
    </row>
    <row r="98" spans="1:14" x14ac:dyDescent="0.2">
      <c r="A98" s="107" t="s">
        <v>84</v>
      </c>
      <c r="B98" s="107" t="s">
        <v>242</v>
      </c>
      <c r="C98" s="107" t="b">
        <f>FALSE()</f>
        <v>0</v>
      </c>
      <c r="D98" s="107" t="s">
        <v>195</v>
      </c>
      <c r="E98" s="107" t="s">
        <v>192</v>
      </c>
      <c r="F98" s="99" t="s">
        <v>252</v>
      </c>
      <c r="G98" s="108"/>
      <c r="H98" s="108">
        <v>1.46757694193577</v>
      </c>
      <c r="I98" s="99" t="s">
        <v>250</v>
      </c>
      <c r="J98" s="99"/>
      <c r="K98" s="99"/>
      <c r="L98" s="99"/>
      <c r="M98" s="99"/>
      <c r="N98" s="65"/>
    </row>
    <row r="99" spans="1:14" x14ac:dyDescent="0.2">
      <c r="A99" s="107" t="s">
        <v>84</v>
      </c>
      <c r="B99" s="107" t="s">
        <v>253</v>
      </c>
      <c r="C99" s="107" t="b">
        <f>FALSE()</f>
        <v>0</v>
      </c>
      <c r="D99" s="107" t="s">
        <v>184</v>
      </c>
      <c r="E99" s="107" t="s">
        <v>185</v>
      </c>
      <c r="F99" s="99" t="s">
        <v>254</v>
      </c>
      <c r="G99" s="108"/>
      <c r="H99" s="108">
        <v>7.1896929003538598E-2</v>
      </c>
      <c r="I99" s="99" t="s">
        <v>255</v>
      </c>
      <c r="J99" s="99"/>
      <c r="K99" s="99">
        <v>0.22284713319178101</v>
      </c>
      <c r="L99" s="99"/>
      <c r="M99" s="99">
        <v>0.25662107261827</v>
      </c>
      <c r="N99" s="65"/>
    </row>
    <row r="100" spans="1:14" x14ac:dyDescent="0.2">
      <c r="A100" s="107" t="s">
        <v>84</v>
      </c>
      <c r="B100" s="107" t="s">
        <v>253</v>
      </c>
      <c r="C100" s="107" t="b">
        <f>TRUE()</f>
        <v>1</v>
      </c>
      <c r="D100" s="107" t="s">
        <v>184</v>
      </c>
      <c r="E100" s="107" t="s">
        <v>185</v>
      </c>
      <c r="F100" s="99" t="s">
        <v>256</v>
      </c>
      <c r="G100" s="108"/>
      <c r="H100" s="108">
        <v>7.1896770606270199E-2</v>
      </c>
      <c r="I100" s="99" t="s">
        <v>255</v>
      </c>
      <c r="J100" s="99"/>
      <c r="K100" s="99"/>
      <c r="L100" s="99"/>
      <c r="M100" s="99"/>
      <c r="N100" s="65"/>
    </row>
    <row r="101" spans="1:14" x14ac:dyDescent="0.2">
      <c r="A101" s="107" t="s">
        <v>84</v>
      </c>
      <c r="B101" s="107" t="s">
        <v>253</v>
      </c>
      <c r="C101" s="107" t="b">
        <f>FALSE()</f>
        <v>0</v>
      </c>
      <c r="D101" s="107" t="s">
        <v>184</v>
      </c>
      <c r="E101" s="107" t="s">
        <v>189</v>
      </c>
      <c r="F101" s="99" t="s">
        <v>257</v>
      </c>
      <c r="G101" s="108"/>
      <c r="H101" s="108">
        <v>0.12145486570004101</v>
      </c>
      <c r="I101" s="99" t="s">
        <v>255</v>
      </c>
      <c r="J101" s="99"/>
      <c r="K101" s="99"/>
      <c r="L101" s="99"/>
      <c r="M101" s="99"/>
      <c r="N101" s="65"/>
    </row>
    <row r="102" spans="1:14" x14ac:dyDescent="0.2">
      <c r="A102" s="107" t="s">
        <v>84</v>
      </c>
      <c r="B102" s="107" t="s">
        <v>253</v>
      </c>
      <c r="C102" s="107" t="b">
        <f>TRUE()</f>
        <v>1</v>
      </c>
      <c r="D102" s="107" t="s">
        <v>184</v>
      </c>
      <c r="E102" s="107" t="s">
        <v>189</v>
      </c>
      <c r="F102" s="99" t="s">
        <v>258</v>
      </c>
      <c r="G102" s="108"/>
      <c r="H102" s="108">
        <v>0.121454669180837</v>
      </c>
      <c r="I102" s="99" t="s">
        <v>255</v>
      </c>
      <c r="J102" s="99"/>
      <c r="K102" s="99"/>
      <c r="L102" s="99"/>
      <c r="M102" s="99"/>
      <c r="N102" s="65"/>
    </row>
    <row r="103" spans="1:14" x14ac:dyDescent="0.2">
      <c r="A103" s="107" t="s">
        <v>84</v>
      </c>
      <c r="B103" s="107" t="s">
        <v>253</v>
      </c>
      <c r="C103" s="107" t="b">
        <f>FALSE()</f>
        <v>0</v>
      </c>
      <c r="D103" s="107" t="s">
        <v>184</v>
      </c>
      <c r="E103" s="107" t="s">
        <v>192</v>
      </c>
      <c r="F103" s="99" t="s">
        <v>259</v>
      </c>
      <c r="G103" s="108"/>
      <c r="H103" s="108">
        <v>0.475189801390966</v>
      </c>
      <c r="I103" s="99" t="s">
        <v>255</v>
      </c>
      <c r="J103" s="99"/>
      <c r="K103" s="99"/>
      <c r="L103" s="99"/>
      <c r="M103" s="99"/>
      <c r="N103" s="65"/>
    </row>
    <row r="104" spans="1:14" x14ac:dyDescent="0.2">
      <c r="A104" s="107" t="s">
        <v>84</v>
      </c>
      <c r="B104" s="107" t="s">
        <v>253</v>
      </c>
      <c r="C104" s="107" t="b">
        <f>TRUE()</f>
        <v>1</v>
      </c>
      <c r="D104" s="107" t="s">
        <v>184</v>
      </c>
      <c r="E104" s="107" t="s">
        <v>192</v>
      </c>
      <c r="F104" s="99" t="s">
        <v>260</v>
      </c>
      <c r="G104" s="108"/>
      <c r="H104" s="108">
        <v>0.475163586665866</v>
      </c>
      <c r="I104" s="99" t="s">
        <v>255</v>
      </c>
      <c r="J104" s="99"/>
      <c r="K104" s="99"/>
      <c r="L104" s="99"/>
      <c r="M104" s="99"/>
      <c r="N104" s="65"/>
    </row>
    <row r="105" spans="1:14" x14ac:dyDescent="0.2">
      <c r="A105" s="107" t="s">
        <v>84</v>
      </c>
      <c r="B105" s="107" t="s">
        <v>253</v>
      </c>
      <c r="C105" s="107" t="b">
        <f>FALSE()</f>
        <v>0</v>
      </c>
      <c r="D105" s="107" t="s">
        <v>195</v>
      </c>
      <c r="E105" s="107" t="s">
        <v>185</v>
      </c>
      <c r="F105" s="99" t="s">
        <v>261</v>
      </c>
      <c r="G105" s="108"/>
      <c r="H105" s="108">
        <v>0.117777833694916</v>
      </c>
      <c r="I105" s="99" t="s">
        <v>262</v>
      </c>
      <c r="J105" s="99"/>
      <c r="K105" s="99">
        <v>0.38420491228099002</v>
      </c>
      <c r="L105" s="99"/>
      <c r="M105" s="99"/>
      <c r="N105" s="65"/>
    </row>
    <row r="106" spans="1:14" x14ac:dyDescent="0.2">
      <c r="A106" s="107" t="s">
        <v>84</v>
      </c>
      <c r="B106" s="107" t="s">
        <v>253</v>
      </c>
      <c r="C106" s="107" t="b">
        <f>TRUE()</f>
        <v>1</v>
      </c>
      <c r="D106" s="107" t="s">
        <v>195</v>
      </c>
      <c r="E106" s="107" t="s">
        <v>185</v>
      </c>
      <c r="F106" s="99" t="s">
        <v>263</v>
      </c>
      <c r="G106" s="108"/>
      <c r="H106" s="108">
        <v>0.117777631437208</v>
      </c>
      <c r="I106" s="99" t="s">
        <v>262</v>
      </c>
      <c r="J106" s="99"/>
      <c r="K106" s="99"/>
      <c r="L106" s="99"/>
      <c r="M106" s="99"/>
      <c r="N106" s="65"/>
    </row>
    <row r="107" spans="1:14" x14ac:dyDescent="0.2">
      <c r="A107" s="107" t="s">
        <v>84</v>
      </c>
      <c r="B107" s="107" t="s">
        <v>253</v>
      </c>
      <c r="C107" s="107" t="b">
        <f>FALSE()</f>
        <v>0</v>
      </c>
      <c r="D107" s="107" t="s">
        <v>195</v>
      </c>
      <c r="E107" s="107" t="s">
        <v>189</v>
      </c>
      <c r="F107" s="99" t="s">
        <v>264</v>
      </c>
      <c r="G107" s="108"/>
      <c r="H107" s="108">
        <v>0.215382807973271</v>
      </c>
      <c r="I107" s="99" t="s">
        <v>262</v>
      </c>
      <c r="J107" s="99"/>
      <c r="K107" s="99"/>
      <c r="L107" s="99"/>
      <c r="M107" s="99"/>
      <c r="N107" s="65"/>
    </row>
    <row r="108" spans="1:14" x14ac:dyDescent="0.2">
      <c r="A108" s="107" t="s">
        <v>84</v>
      </c>
      <c r="B108" s="107" t="s">
        <v>253</v>
      </c>
      <c r="C108" s="107" t="b">
        <f>TRUE()</f>
        <v>1</v>
      </c>
      <c r="D108" s="107" t="s">
        <v>195</v>
      </c>
      <c r="E108" s="107" t="s">
        <v>189</v>
      </c>
      <c r="F108" s="99" t="s">
        <v>265</v>
      </c>
      <c r="G108" s="108"/>
      <c r="H108" s="108">
        <v>0.215382548837349</v>
      </c>
      <c r="I108" s="99" t="s">
        <v>262</v>
      </c>
      <c r="J108" s="99"/>
      <c r="K108" s="99"/>
      <c r="L108" s="99"/>
      <c r="M108" s="99"/>
      <c r="N108" s="65"/>
    </row>
    <row r="109" spans="1:14" x14ac:dyDescent="0.2">
      <c r="A109" s="107" t="s">
        <v>84</v>
      </c>
      <c r="B109" s="107" t="s">
        <v>253</v>
      </c>
      <c r="C109" s="107" t="b">
        <f>FALSE()</f>
        <v>0</v>
      </c>
      <c r="D109" s="107" t="s">
        <v>195</v>
      </c>
      <c r="E109" s="107" t="s">
        <v>192</v>
      </c>
      <c r="F109" s="99" t="s">
        <v>266</v>
      </c>
      <c r="G109" s="108"/>
      <c r="H109" s="108">
        <v>0.81945435431070601</v>
      </c>
      <c r="I109" s="99" t="s">
        <v>262</v>
      </c>
      <c r="J109" s="99"/>
      <c r="K109" s="99"/>
      <c r="L109" s="99"/>
      <c r="M109" s="99"/>
      <c r="N109" s="65"/>
    </row>
    <row r="110" spans="1:14" x14ac:dyDescent="0.2">
      <c r="A110" s="107" t="s">
        <v>84</v>
      </c>
      <c r="B110" s="107" t="s">
        <v>267</v>
      </c>
      <c r="C110" s="107" t="b">
        <f>FALSE()</f>
        <v>0</v>
      </c>
      <c r="D110" s="107" t="s">
        <v>184</v>
      </c>
      <c r="E110" s="107" t="s">
        <v>185</v>
      </c>
      <c r="F110" s="99" t="s">
        <v>268</v>
      </c>
      <c r="G110" s="108"/>
      <c r="H110" s="108">
        <v>0.102462506533784</v>
      </c>
      <c r="I110" s="99" t="s">
        <v>269</v>
      </c>
      <c r="J110" s="99"/>
      <c r="K110" s="99">
        <v>0.42240315089437702</v>
      </c>
      <c r="L110" s="99"/>
      <c r="M110" s="99">
        <v>0.52510454631530701</v>
      </c>
      <c r="N110" s="65"/>
    </row>
    <row r="111" spans="1:14" x14ac:dyDescent="0.2">
      <c r="A111" s="107" t="s">
        <v>84</v>
      </c>
      <c r="B111" s="107" t="s">
        <v>267</v>
      </c>
      <c r="C111" s="107" t="b">
        <f>TRUE()</f>
        <v>1</v>
      </c>
      <c r="D111" s="107" t="s">
        <v>184</v>
      </c>
      <c r="E111" s="107" t="s">
        <v>185</v>
      </c>
      <c r="F111" s="99" t="s">
        <v>270</v>
      </c>
      <c r="G111" s="108"/>
      <c r="H111" s="108">
        <v>0.102251313160356</v>
      </c>
      <c r="I111" s="99" t="s">
        <v>269</v>
      </c>
      <c r="J111" s="99"/>
      <c r="K111" s="99"/>
      <c r="L111" s="99"/>
      <c r="M111" s="99"/>
      <c r="N111" s="65"/>
    </row>
    <row r="112" spans="1:14" x14ac:dyDescent="0.2">
      <c r="A112" s="107" t="s">
        <v>84</v>
      </c>
      <c r="B112" s="107" t="s">
        <v>267</v>
      </c>
      <c r="C112" s="107" t="b">
        <f>FALSE()</f>
        <v>0</v>
      </c>
      <c r="D112" s="107" t="s">
        <v>184</v>
      </c>
      <c r="E112" s="107" t="s">
        <v>189</v>
      </c>
      <c r="F112" s="99" t="s">
        <v>271</v>
      </c>
      <c r="G112" s="108"/>
      <c r="H112" s="108">
        <v>0.40659407920963703</v>
      </c>
      <c r="I112" s="99" t="s">
        <v>269</v>
      </c>
      <c r="J112" s="99"/>
      <c r="K112" s="99"/>
      <c r="L112" s="99"/>
      <c r="M112" s="99"/>
      <c r="N112" s="65"/>
    </row>
    <row r="113" spans="1:14" x14ac:dyDescent="0.2">
      <c r="A113" s="107" t="s">
        <v>84</v>
      </c>
      <c r="B113" s="107" t="s">
        <v>267</v>
      </c>
      <c r="C113" s="107" t="b">
        <f>TRUE()</f>
        <v>1</v>
      </c>
      <c r="D113" s="107" t="s">
        <v>184</v>
      </c>
      <c r="E113" s="107" t="s">
        <v>189</v>
      </c>
      <c r="F113" s="99" t="s">
        <v>272</v>
      </c>
      <c r="G113" s="108"/>
      <c r="H113" s="108">
        <v>0.40507898825840899</v>
      </c>
      <c r="I113" s="99" t="s">
        <v>269</v>
      </c>
      <c r="J113" s="99"/>
      <c r="K113" s="99"/>
      <c r="L113" s="99"/>
      <c r="M113" s="99"/>
      <c r="N113" s="65"/>
    </row>
    <row r="114" spans="1:14" x14ac:dyDescent="0.2">
      <c r="A114" s="107" t="s">
        <v>84</v>
      </c>
      <c r="B114" s="107" t="s">
        <v>267</v>
      </c>
      <c r="C114" s="107" t="b">
        <f>FALSE()</f>
        <v>0</v>
      </c>
      <c r="D114" s="107" t="s">
        <v>184</v>
      </c>
      <c r="E114" s="107" t="s">
        <v>192</v>
      </c>
      <c r="F114" s="99" t="s">
        <v>273</v>
      </c>
      <c r="G114" s="108"/>
      <c r="H114" s="108">
        <v>0.75966795789093799</v>
      </c>
      <c r="I114" s="99" t="s">
        <v>269</v>
      </c>
      <c r="J114" s="99"/>
      <c r="K114" s="99"/>
      <c r="L114" s="99"/>
      <c r="M114" s="99"/>
      <c r="N114" s="65"/>
    </row>
    <row r="115" spans="1:14" x14ac:dyDescent="0.2">
      <c r="A115" s="107" t="s">
        <v>84</v>
      </c>
      <c r="B115" s="107" t="s">
        <v>267</v>
      </c>
      <c r="C115" s="107" t="b">
        <f>TRUE()</f>
        <v>1</v>
      </c>
      <c r="D115" s="107" t="s">
        <v>184</v>
      </c>
      <c r="E115" s="107" t="s">
        <v>192</v>
      </c>
      <c r="F115" s="99" t="s">
        <v>274</v>
      </c>
      <c r="G115" s="108"/>
      <c r="H115" s="108">
        <v>0.75645326988009198</v>
      </c>
      <c r="I115" s="99" t="s">
        <v>269</v>
      </c>
      <c r="J115" s="99"/>
      <c r="K115" s="99"/>
      <c r="L115" s="99"/>
      <c r="M115" s="99"/>
      <c r="N115" s="65"/>
    </row>
    <row r="116" spans="1:14" x14ac:dyDescent="0.2">
      <c r="A116" s="107" t="s">
        <v>84</v>
      </c>
      <c r="B116" s="107" t="s">
        <v>267</v>
      </c>
      <c r="C116" s="107" t="b">
        <f>TRUE()</f>
        <v>1</v>
      </c>
      <c r="D116" s="107" t="s">
        <v>195</v>
      </c>
      <c r="E116" s="107" t="s">
        <v>185</v>
      </c>
      <c r="F116" s="99" t="s">
        <v>275</v>
      </c>
      <c r="G116" s="108"/>
      <c r="H116" s="108">
        <v>0.174326212928365</v>
      </c>
      <c r="I116" s="99" t="s">
        <v>276</v>
      </c>
      <c r="J116" s="99"/>
      <c r="K116" s="99">
        <v>0.73114426730151405</v>
      </c>
      <c r="L116" s="99"/>
      <c r="M116" s="99"/>
      <c r="N116" s="65"/>
    </row>
    <row r="117" spans="1:14" x14ac:dyDescent="0.2">
      <c r="A117" s="107" t="s">
        <v>84</v>
      </c>
      <c r="B117" s="107" t="s">
        <v>267</v>
      </c>
      <c r="C117" s="107" t="b">
        <f>TRUE()</f>
        <v>1</v>
      </c>
      <c r="D117" s="107" t="s">
        <v>195</v>
      </c>
      <c r="E117" s="107" t="s">
        <v>189</v>
      </c>
      <c r="F117" s="99" t="s">
        <v>277</v>
      </c>
      <c r="G117" s="108"/>
      <c r="H117" s="108">
        <v>0.76140399368276002</v>
      </c>
      <c r="I117" s="99" t="s">
        <v>276</v>
      </c>
      <c r="J117" s="99"/>
      <c r="K117" s="99"/>
      <c r="L117" s="99"/>
      <c r="M117" s="99"/>
      <c r="N117" s="65"/>
    </row>
    <row r="118" spans="1:14" x14ac:dyDescent="0.2">
      <c r="A118" s="107" t="s">
        <v>84</v>
      </c>
      <c r="B118" s="107" t="s">
        <v>267</v>
      </c>
      <c r="C118" s="107" t="b">
        <f>FALSE()</f>
        <v>0</v>
      </c>
      <c r="D118" s="107" t="s">
        <v>195</v>
      </c>
      <c r="E118" s="107" t="s">
        <v>192</v>
      </c>
      <c r="F118" s="99" t="s">
        <v>278</v>
      </c>
      <c r="G118" s="108"/>
      <c r="H118" s="108">
        <v>1.25770259529342</v>
      </c>
      <c r="I118" s="99" t="s">
        <v>276</v>
      </c>
      <c r="J118" s="99"/>
      <c r="K118" s="99"/>
      <c r="L118" s="99"/>
      <c r="M118" s="99"/>
      <c r="N118" s="65"/>
    </row>
    <row r="119" spans="1:14" x14ac:dyDescent="0.2">
      <c r="A119" s="107" t="s">
        <v>84</v>
      </c>
      <c r="B119" s="107" t="s">
        <v>183</v>
      </c>
      <c r="C119" s="107" t="b">
        <f>FALSE()</f>
        <v>0</v>
      </c>
      <c r="D119" s="107" t="s">
        <v>184</v>
      </c>
      <c r="E119" s="107" t="s">
        <v>185</v>
      </c>
      <c r="F119" s="99" t="s">
        <v>279</v>
      </c>
      <c r="G119" s="108"/>
      <c r="H119" s="108">
        <v>0.121171363528064</v>
      </c>
      <c r="I119" s="99"/>
      <c r="J119" s="99"/>
      <c r="K119" s="99"/>
      <c r="L119" s="99"/>
      <c r="M119" s="99"/>
      <c r="N119" s="65"/>
    </row>
    <row r="120" spans="1:14" x14ac:dyDescent="0.2">
      <c r="A120" s="107" t="s">
        <v>84</v>
      </c>
      <c r="B120" s="107" t="s">
        <v>183</v>
      </c>
      <c r="C120" s="107" t="b">
        <f>TRUE()</f>
        <v>1</v>
      </c>
      <c r="D120" s="107" t="s">
        <v>184</v>
      </c>
      <c r="E120" s="107" t="s">
        <v>185</v>
      </c>
      <c r="F120" s="99" t="s">
        <v>280</v>
      </c>
      <c r="G120" s="108"/>
      <c r="H120" s="108">
        <v>0.121163976322003</v>
      </c>
      <c r="I120" s="99"/>
      <c r="J120" s="99"/>
      <c r="K120" s="99"/>
      <c r="L120" s="99"/>
      <c r="M120" s="99"/>
      <c r="N120" s="65"/>
    </row>
    <row r="121" spans="1:14" x14ac:dyDescent="0.2">
      <c r="A121" s="107" t="s">
        <v>84</v>
      </c>
      <c r="B121" s="107" t="s">
        <v>183</v>
      </c>
      <c r="C121" s="107" t="b">
        <f>FALSE()</f>
        <v>0</v>
      </c>
      <c r="D121" s="107" t="s">
        <v>184</v>
      </c>
      <c r="E121" s="107" t="s">
        <v>189</v>
      </c>
      <c r="F121" s="99" t="s">
        <v>281</v>
      </c>
      <c r="G121" s="108"/>
      <c r="H121" s="108">
        <v>0.66037169015583397</v>
      </c>
      <c r="I121" s="99"/>
      <c r="J121" s="99"/>
      <c r="K121" s="99"/>
      <c r="L121" s="99"/>
      <c r="M121" s="99"/>
      <c r="N121" s="65"/>
    </row>
    <row r="122" spans="1:14" x14ac:dyDescent="0.2">
      <c r="A122" s="107" t="s">
        <v>84</v>
      </c>
      <c r="B122" s="107" t="s">
        <v>183</v>
      </c>
      <c r="C122" s="107" t="b">
        <f>TRUE()</f>
        <v>1</v>
      </c>
      <c r="D122" s="107" t="s">
        <v>184</v>
      </c>
      <c r="E122" s="107" t="s">
        <v>189</v>
      </c>
      <c r="F122" s="99" t="s">
        <v>282</v>
      </c>
      <c r="G122" s="108"/>
      <c r="H122" s="108">
        <v>0.66031509413521206</v>
      </c>
      <c r="I122" s="99"/>
      <c r="J122" s="99"/>
      <c r="K122" s="99"/>
      <c r="L122" s="99"/>
      <c r="M122" s="99"/>
      <c r="N122" s="65"/>
    </row>
    <row r="123" spans="1:14" x14ac:dyDescent="0.2">
      <c r="A123" s="107" t="s">
        <v>84</v>
      </c>
      <c r="B123" s="107" t="s">
        <v>183</v>
      </c>
      <c r="C123" s="107" t="b">
        <f>FALSE()</f>
        <v>0</v>
      </c>
      <c r="D123" s="107" t="s">
        <v>184</v>
      </c>
      <c r="E123" s="107" t="s">
        <v>192</v>
      </c>
      <c r="F123" s="99" t="s">
        <v>283</v>
      </c>
      <c r="G123" s="108"/>
      <c r="H123" s="108">
        <v>0.91992208706422696</v>
      </c>
      <c r="I123" s="99"/>
      <c r="J123" s="99"/>
      <c r="K123" s="99"/>
      <c r="L123" s="99"/>
      <c r="M123" s="99"/>
      <c r="N123" s="65"/>
    </row>
    <row r="124" spans="1:14" x14ac:dyDescent="0.2">
      <c r="A124" s="107" t="s">
        <v>84</v>
      </c>
      <c r="B124" s="107" t="s">
        <v>183</v>
      </c>
      <c r="C124" s="107" t="b">
        <f>TRUE()</f>
        <v>1</v>
      </c>
      <c r="D124" s="107" t="s">
        <v>184</v>
      </c>
      <c r="E124" s="107" t="s">
        <v>192</v>
      </c>
      <c r="F124" s="99" t="s">
        <v>284</v>
      </c>
      <c r="G124" s="108"/>
      <c r="H124" s="108">
        <v>0.919796762909037</v>
      </c>
      <c r="I124" s="99"/>
      <c r="J124" s="99"/>
      <c r="K124" s="99"/>
      <c r="L124" s="99"/>
      <c r="M124" s="99"/>
      <c r="N124" s="65"/>
    </row>
    <row r="125" spans="1:14" x14ac:dyDescent="0.2">
      <c r="A125" s="107" t="s">
        <v>84</v>
      </c>
      <c r="B125" s="107" t="s">
        <v>183</v>
      </c>
      <c r="C125" s="107" t="b">
        <f>FALSE()</f>
        <v>0</v>
      </c>
      <c r="D125" s="107" t="s">
        <v>195</v>
      </c>
      <c r="E125" s="107" t="s">
        <v>185</v>
      </c>
      <c r="F125" s="99" t="s">
        <v>285</v>
      </c>
      <c r="G125" s="108"/>
      <c r="H125" s="108">
        <v>0.21233360153397601</v>
      </c>
      <c r="I125" s="99"/>
      <c r="J125" s="99"/>
      <c r="K125" s="99"/>
      <c r="L125" s="99"/>
      <c r="M125" s="99"/>
      <c r="N125" s="65"/>
    </row>
    <row r="126" spans="1:14" x14ac:dyDescent="0.2">
      <c r="A126" s="107" t="s">
        <v>84</v>
      </c>
      <c r="B126" s="107" t="s">
        <v>183</v>
      </c>
      <c r="C126" s="107" t="b">
        <f>TRUE()</f>
        <v>1</v>
      </c>
      <c r="D126" s="107" t="s">
        <v>195</v>
      </c>
      <c r="E126" s="107" t="s">
        <v>185</v>
      </c>
      <c r="F126" s="99" t="s">
        <v>286</v>
      </c>
      <c r="G126" s="108"/>
      <c r="H126" s="108">
        <v>0.21232468486136</v>
      </c>
      <c r="I126" s="99"/>
      <c r="J126" s="99"/>
      <c r="K126" s="99"/>
      <c r="L126" s="99"/>
      <c r="M126" s="99"/>
      <c r="N126" s="65"/>
    </row>
    <row r="127" spans="1:14" x14ac:dyDescent="0.2">
      <c r="A127" s="107" t="s">
        <v>84</v>
      </c>
      <c r="B127" s="107" t="s">
        <v>183</v>
      </c>
      <c r="C127" s="107" t="b">
        <f>TRUE()</f>
        <v>1</v>
      </c>
      <c r="D127" s="107" t="s">
        <v>195</v>
      </c>
      <c r="E127" s="107" t="s">
        <v>189</v>
      </c>
      <c r="F127" s="99" t="s">
        <v>287</v>
      </c>
      <c r="G127" s="108"/>
      <c r="H127" s="108">
        <v>1.24783057422632</v>
      </c>
      <c r="I127" s="99"/>
      <c r="J127" s="99"/>
      <c r="K127" s="99"/>
      <c r="L127" s="99"/>
      <c r="M127" s="99"/>
      <c r="N127" s="65"/>
    </row>
    <row r="128" spans="1:14" x14ac:dyDescent="0.2">
      <c r="A128" s="107" t="s">
        <v>84</v>
      </c>
      <c r="B128" s="107" t="s">
        <v>183</v>
      </c>
      <c r="C128" s="107" t="b">
        <f>FALSE()</f>
        <v>0</v>
      </c>
      <c r="D128" s="107" t="s">
        <v>195</v>
      </c>
      <c r="E128" s="107" t="s">
        <v>192</v>
      </c>
      <c r="F128" s="99" t="s">
        <v>288</v>
      </c>
      <c r="G128" s="108"/>
      <c r="H128" s="108">
        <v>1.5033301512866</v>
      </c>
      <c r="I128" s="99"/>
      <c r="J128" s="99"/>
      <c r="K128" s="99"/>
      <c r="L128" s="99"/>
      <c r="M128" s="99"/>
      <c r="N128" s="65"/>
    </row>
    <row r="129" spans="1:14" x14ac:dyDescent="0.2">
      <c r="A129" s="107" t="s">
        <v>84</v>
      </c>
      <c r="B129" s="107" t="s">
        <v>201</v>
      </c>
      <c r="C129" s="107" t="b">
        <f>FALSE()</f>
        <v>0</v>
      </c>
      <c r="D129" s="107" t="s">
        <v>184</v>
      </c>
      <c r="E129" s="107" t="s">
        <v>185</v>
      </c>
      <c r="F129" s="99" t="s">
        <v>289</v>
      </c>
      <c r="G129" s="108"/>
      <c r="H129" s="108">
        <v>9.2053423444923996E-2</v>
      </c>
      <c r="I129" s="99"/>
      <c r="J129" s="99"/>
      <c r="K129" s="99"/>
      <c r="L129" s="99"/>
      <c r="M129" s="99"/>
      <c r="N129" s="65"/>
    </row>
    <row r="130" spans="1:14" x14ac:dyDescent="0.2">
      <c r="A130" s="107" t="s">
        <v>84</v>
      </c>
      <c r="B130" s="107" t="s">
        <v>201</v>
      </c>
      <c r="C130" s="107" t="b">
        <f>TRUE()</f>
        <v>1</v>
      </c>
      <c r="D130" s="107" t="s">
        <v>184</v>
      </c>
      <c r="E130" s="107" t="s">
        <v>185</v>
      </c>
      <c r="F130" s="99" t="s">
        <v>290</v>
      </c>
      <c r="G130" s="108"/>
      <c r="H130" s="108">
        <v>9.2053423444923996E-2</v>
      </c>
      <c r="I130" s="99"/>
      <c r="J130" s="99"/>
      <c r="K130" s="99"/>
      <c r="L130" s="99"/>
      <c r="M130" s="99"/>
      <c r="N130" s="65"/>
    </row>
    <row r="131" spans="1:14" x14ac:dyDescent="0.2">
      <c r="A131" s="107" t="s">
        <v>84</v>
      </c>
      <c r="B131" s="107" t="s">
        <v>201</v>
      </c>
      <c r="C131" s="107" t="b">
        <f>FALSE()</f>
        <v>0</v>
      </c>
      <c r="D131" s="107" t="s">
        <v>184</v>
      </c>
      <c r="E131" s="107" t="s">
        <v>189</v>
      </c>
      <c r="F131" s="99" t="s">
        <v>291</v>
      </c>
      <c r="G131" s="108"/>
      <c r="H131" s="108">
        <v>0.40698946682729098</v>
      </c>
      <c r="I131" s="99"/>
      <c r="J131" s="99"/>
      <c r="K131" s="99"/>
      <c r="L131" s="99"/>
      <c r="M131" s="99"/>
      <c r="N131" s="65"/>
    </row>
    <row r="132" spans="1:14" x14ac:dyDescent="0.2">
      <c r="A132" s="107" t="s">
        <v>84</v>
      </c>
      <c r="B132" s="107" t="s">
        <v>201</v>
      </c>
      <c r="C132" s="107" t="b">
        <f>TRUE()</f>
        <v>1</v>
      </c>
      <c r="D132" s="107" t="s">
        <v>184</v>
      </c>
      <c r="E132" s="107" t="s">
        <v>189</v>
      </c>
      <c r="F132" s="99" t="s">
        <v>292</v>
      </c>
      <c r="G132" s="108"/>
      <c r="H132" s="108">
        <v>0.40698946682729098</v>
      </c>
      <c r="I132" s="99"/>
      <c r="J132" s="99"/>
      <c r="K132" s="99"/>
      <c r="L132" s="99"/>
      <c r="M132" s="99"/>
      <c r="N132" s="65"/>
    </row>
    <row r="133" spans="1:14" x14ac:dyDescent="0.2">
      <c r="A133" s="107" t="s">
        <v>84</v>
      </c>
      <c r="B133" s="107" t="s">
        <v>201</v>
      </c>
      <c r="C133" s="107" t="b">
        <f>FALSE()</f>
        <v>0</v>
      </c>
      <c r="D133" s="107" t="s">
        <v>184</v>
      </c>
      <c r="E133" s="107" t="s">
        <v>192</v>
      </c>
      <c r="F133" s="99" t="s">
        <v>293</v>
      </c>
      <c r="G133" s="108"/>
      <c r="H133" s="108">
        <v>0.67021574614079304</v>
      </c>
      <c r="I133" s="99"/>
      <c r="J133" s="99"/>
      <c r="K133" s="99"/>
      <c r="L133" s="99"/>
      <c r="M133" s="99"/>
      <c r="N133" s="65"/>
    </row>
    <row r="134" spans="1:14" x14ac:dyDescent="0.2">
      <c r="A134" s="107" t="s">
        <v>84</v>
      </c>
      <c r="B134" s="107" t="s">
        <v>201</v>
      </c>
      <c r="C134" s="107" t="b">
        <f>TRUE()</f>
        <v>1</v>
      </c>
      <c r="D134" s="107" t="s">
        <v>184</v>
      </c>
      <c r="E134" s="107" t="s">
        <v>192</v>
      </c>
      <c r="F134" s="99" t="s">
        <v>294</v>
      </c>
      <c r="G134" s="108"/>
      <c r="H134" s="108">
        <v>0.67021574614079304</v>
      </c>
      <c r="I134" s="99"/>
      <c r="J134" s="99"/>
      <c r="K134" s="99"/>
      <c r="L134" s="99"/>
      <c r="M134" s="99"/>
      <c r="N134" s="65"/>
    </row>
    <row r="135" spans="1:14" x14ac:dyDescent="0.2">
      <c r="A135" s="107" t="s">
        <v>84</v>
      </c>
      <c r="B135" s="107" t="s">
        <v>201</v>
      </c>
      <c r="C135" s="107" t="b">
        <f>FALSE()</f>
        <v>0</v>
      </c>
      <c r="D135" s="107" t="s">
        <v>195</v>
      </c>
      <c r="E135" s="107" t="s">
        <v>185</v>
      </c>
      <c r="F135" s="99" t="s">
        <v>295</v>
      </c>
      <c r="G135" s="108"/>
      <c r="H135" s="108">
        <v>0.16357996559406299</v>
      </c>
      <c r="I135" s="99"/>
      <c r="J135" s="99"/>
      <c r="K135" s="99"/>
      <c r="L135" s="99"/>
      <c r="M135" s="99"/>
      <c r="N135" s="65"/>
    </row>
    <row r="136" spans="1:14" x14ac:dyDescent="0.2">
      <c r="A136" s="107" t="s">
        <v>84</v>
      </c>
      <c r="B136" s="107" t="s">
        <v>201</v>
      </c>
      <c r="C136" s="107" t="b">
        <f>TRUE()</f>
        <v>1</v>
      </c>
      <c r="D136" s="107" t="s">
        <v>195</v>
      </c>
      <c r="E136" s="107" t="s">
        <v>185</v>
      </c>
      <c r="F136" s="99" t="s">
        <v>296</v>
      </c>
      <c r="G136" s="108"/>
      <c r="H136" s="108">
        <v>0.16357996559406299</v>
      </c>
      <c r="I136" s="99"/>
      <c r="J136" s="99"/>
      <c r="K136" s="99"/>
      <c r="L136" s="99"/>
      <c r="M136" s="99"/>
      <c r="N136" s="65"/>
    </row>
    <row r="137" spans="1:14" x14ac:dyDescent="0.2">
      <c r="A137" s="107" t="s">
        <v>84</v>
      </c>
      <c r="B137" s="107" t="s">
        <v>201</v>
      </c>
      <c r="C137" s="107" t="b">
        <f>TRUE()</f>
        <v>1</v>
      </c>
      <c r="D137" s="107" t="s">
        <v>195</v>
      </c>
      <c r="E137" s="107" t="s">
        <v>189</v>
      </c>
      <c r="F137" s="99" t="s">
        <v>297</v>
      </c>
      <c r="G137" s="108"/>
      <c r="H137" s="108">
        <v>0.77723053226321104</v>
      </c>
      <c r="I137" s="99"/>
      <c r="J137" s="99"/>
      <c r="K137" s="99"/>
      <c r="L137" s="99"/>
      <c r="M137" s="99"/>
      <c r="N137" s="65"/>
    </row>
    <row r="138" spans="1:14" x14ac:dyDescent="0.2">
      <c r="A138" s="107" t="s">
        <v>84</v>
      </c>
      <c r="B138" s="107" t="s">
        <v>201</v>
      </c>
      <c r="C138" s="107" t="b">
        <f>FALSE()</f>
        <v>0</v>
      </c>
      <c r="D138" s="107" t="s">
        <v>195</v>
      </c>
      <c r="E138" s="107" t="s">
        <v>192</v>
      </c>
      <c r="F138" s="99" t="s">
        <v>298</v>
      </c>
      <c r="G138" s="108"/>
      <c r="H138" s="108">
        <v>1.13901682146839</v>
      </c>
      <c r="I138" s="99"/>
      <c r="J138" s="99"/>
      <c r="K138" s="99"/>
      <c r="L138" s="99"/>
      <c r="M138" s="99"/>
      <c r="N138" s="65"/>
    </row>
    <row r="139" spans="1:14" x14ac:dyDescent="0.2">
      <c r="A139" s="107" t="s">
        <v>84</v>
      </c>
      <c r="B139" s="107" t="s">
        <v>201</v>
      </c>
      <c r="C139" s="107" t="b">
        <f>TRUE()</f>
        <v>1</v>
      </c>
      <c r="D139" s="107" t="s">
        <v>195</v>
      </c>
      <c r="E139" s="107" t="s">
        <v>192</v>
      </c>
      <c r="F139" s="99" t="s">
        <v>299</v>
      </c>
      <c r="G139" s="108"/>
      <c r="H139" s="108">
        <v>1.13901682146839</v>
      </c>
      <c r="I139" s="99"/>
      <c r="J139" s="99"/>
      <c r="K139" s="99"/>
      <c r="L139" s="99"/>
      <c r="M139" s="99"/>
      <c r="N139" s="65"/>
    </row>
    <row r="140" spans="1:14" x14ac:dyDescent="0.2">
      <c r="A140" s="107" t="s">
        <v>84</v>
      </c>
      <c r="B140" s="107" t="s">
        <v>215</v>
      </c>
      <c r="C140" s="107" t="b">
        <f>FALSE()</f>
        <v>0</v>
      </c>
      <c r="D140" s="107" t="s">
        <v>184</v>
      </c>
      <c r="E140" s="107" t="s">
        <v>185</v>
      </c>
      <c r="F140" s="99" t="s">
        <v>300</v>
      </c>
      <c r="G140" s="108"/>
      <c r="H140" s="108">
        <v>0.103815414744415</v>
      </c>
      <c r="I140" s="99"/>
      <c r="J140" s="99"/>
      <c r="K140" s="99"/>
      <c r="L140" s="99"/>
      <c r="M140" s="99"/>
      <c r="N140" s="65"/>
    </row>
    <row r="141" spans="1:14" x14ac:dyDescent="0.2">
      <c r="A141" s="107" t="s">
        <v>84</v>
      </c>
      <c r="B141" s="107" t="s">
        <v>215</v>
      </c>
      <c r="C141" s="107" t="b">
        <f>TRUE()</f>
        <v>1</v>
      </c>
      <c r="D141" s="107" t="s">
        <v>184</v>
      </c>
      <c r="E141" s="107" t="s">
        <v>185</v>
      </c>
      <c r="F141" s="99" t="s">
        <v>301</v>
      </c>
      <c r="G141" s="108"/>
      <c r="H141" s="108">
        <v>0.103815414744415</v>
      </c>
      <c r="I141" s="99"/>
      <c r="J141" s="99"/>
      <c r="K141" s="99"/>
      <c r="L141" s="99"/>
      <c r="M141" s="99"/>
      <c r="N141" s="65"/>
    </row>
    <row r="142" spans="1:14" x14ac:dyDescent="0.2">
      <c r="A142" s="107" t="s">
        <v>84</v>
      </c>
      <c r="B142" s="107" t="s">
        <v>215</v>
      </c>
      <c r="C142" s="107" t="b">
        <f>FALSE()</f>
        <v>0</v>
      </c>
      <c r="D142" s="107" t="s">
        <v>184</v>
      </c>
      <c r="E142" s="107" t="s">
        <v>189</v>
      </c>
      <c r="F142" s="99" t="s">
        <v>302</v>
      </c>
      <c r="G142" s="108"/>
      <c r="H142" s="108">
        <v>0.53052498570609496</v>
      </c>
      <c r="I142" s="99"/>
      <c r="J142" s="99"/>
      <c r="K142" s="99"/>
      <c r="L142" s="99"/>
      <c r="M142" s="99"/>
      <c r="N142" s="65"/>
    </row>
    <row r="143" spans="1:14" x14ac:dyDescent="0.2">
      <c r="A143" s="107" t="s">
        <v>84</v>
      </c>
      <c r="B143" s="107" t="s">
        <v>215</v>
      </c>
      <c r="C143" s="107" t="b">
        <f>TRUE()</f>
        <v>1</v>
      </c>
      <c r="D143" s="107" t="s">
        <v>184</v>
      </c>
      <c r="E143" s="107" t="s">
        <v>189</v>
      </c>
      <c r="F143" s="99" t="s">
        <v>303</v>
      </c>
      <c r="G143" s="108"/>
      <c r="H143" s="108">
        <v>0.53052498570609496</v>
      </c>
      <c r="I143" s="99"/>
      <c r="J143" s="99"/>
      <c r="K143" s="99"/>
      <c r="L143" s="99"/>
      <c r="M143" s="99"/>
      <c r="N143" s="65"/>
    </row>
    <row r="144" spans="1:14" x14ac:dyDescent="0.2">
      <c r="A144" s="107" t="s">
        <v>84</v>
      </c>
      <c r="B144" s="107" t="s">
        <v>215</v>
      </c>
      <c r="C144" s="107" t="b">
        <f>FALSE()</f>
        <v>0</v>
      </c>
      <c r="D144" s="107" t="s">
        <v>184</v>
      </c>
      <c r="E144" s="107" t="s">
        <v>192</v>
      </c>
      <c r="F144" s="99" t="s">
        <v>304</v>
      </c>
      <c r="G144" s="108"/>
      <c r="H144" s="108">
        <v>0.79806164877258201</v>
      </c>
      <c r="I144" s="99"/>
      <c r="J144" s="99"/>
      <c r="K144" s="99"/>
      <c r="L144" s="99"/>
      <c r="M144" s="99"/>
      <c r="N144" s="65"/>
    </row>
    <row r="145" spans="1:14" x14ac:dyDescent="0.2">
      <c r="A145" s="107" t="s">
        <v>84</v>
      </c>
      <c r="B145" s="107" t="s">
        <v>215</v>
      </c>
      <c r="C145" s="107" t="b">
        <f>TRUE()</f>
        <v>1</v>
      </c>
      <c r="D145" s="107" t="s">
        <v>195</v>
      </c>
      <c r="E145" s="107" t="s">
        <v>185</v>
      </c>
      <c r="F145" s="99" t="s">
        <v>305</v>
      </c>
      <c r="G145" s="108"/>
      <c r="H145" s="108">
        <v>0.18639059550864001</v>
      </c>
      <c r="I145" s="99"/>
      <c r="J145" s="99"/>
      <c r="K145" s="99"/>
      <c r="L145" s="99"/>
      <c r="M145" s="99"/>
      <c r="N145" s="65"/>
    </row>
    <row r="146" spans="1:14" x14ac:dyDescent="0.2">
      <c r="A146" s="107" t="s">
        <v>84</v>
      </c>
      <c r="B146" s="107" t="s">
        <v>224</v>
      </c>
      <c r="C146" s="107" t="b">
        <f>FALSE()</f>
        <v>0</v>
      </c>
      <c r="D146" s="107" t="s">
        <v>184</v>
      </c>
      <c r="E146" s="107" t="s">
        <v>185</v>
      </c>
      <c r="F146" s="99" t="s">
        <v>306</v>
      </c>
      <c r="G146" s="108"/>
      <c r="H146" s="108">
        <v>0.12706979365288301</v>
      </c>
      <c r="I146" s="99"/>
      <c r="J146" s="99"/>
      <c r="K146" s="99"/>
      <c r="L146" s="99"/>
      <c r="M146" s="99"/>
      <c r="N146" s="65"/>
    </row>
    <row r="147" spans="1:14" x14ac:dyDescent="0.2">
      <c r="A147" s="107" t="s">
        <v>84</v>
      </c>
      <c r="B147" s="107" t="s">
        <v>224</v>
      </c>
      <c r="C147" s="107" t="b">
        <f>TRUE()</f>
        <v>1</v>
      </c>
      <c r="D147" s="107" t="s">
        <v>184</v>
      </c>
      <c r="E147" s="107" t="s">
        <v>185</v>
      </c>
      <c r="F147" s="99" t="s">
        <v>307</v>
      </c>
      <c r="G147" s="108"/>
      <c r="H147" s="108">
        <v>0.124174476931859</v>
      </c>
      <c r="I147" s="99"/>
      <c r="J147" s="99"/>
      <c r="K147" s="99"/>
      <c r="L147" s="99"/>
      <c r="M147" s="99"/>
      <c r="N147" s="65"/>
    </row>
    <row r="148" spans="1:14" x14ac:dyDescent="0.2">
      <c r="A148" s="107" t="s">
        <v>84</v>
      </c>
      <c r="B148" s="107" t="s">
        <v>224</v>
      </c>
      <c r="C148" s="107" t="b">
        <f>FALSE()</f>
        <v>0</v>
      </c>
      <c r="D148" s="107" t="s">
        <v>184</v>
      </c>
      <c r="E148" s="107" t="s">
        <v>189</v>
      </c>
      <c r="F148" s="99" t="s">
        <v>308</v>
      </c>
      <c r="G148" s="108"/>
      <c r="H148" s="108">
        <v>0.58874843832541501</v>
      </c>
      <c r="I148" s="99"/>
      <c r="J148" s="99"/>
      <c r="K148" s="99"/>
      <c r="L148" s="99"/>
      <c r="M148" s="99"/>
      <c r="N148" s="65"/>
    </row>
    <row r="149" spans="1:14" x14ac:dyDescent="0.2">
      <c r="A149" s="107" t="s">
        <v>84</v>
      </c>
      <c r="B149" s="107" t="s">
        <v>224</v>
      </c>
      <c r="C149" s="107" t="b">
        <f>FALSE()</f>
        <v>0</v>
      </c>
      <c r="D149" s="107" t="s">
        <v>195</v>
      </c>
      <c r="E149" s="107" t="s">
        <v>185</v>
      </c>
      <c r="F149" s="99" t="s">
        <v>309</v>
      </c>
      <c r="G149" s="108"/>
      <c r="H149" s="108">
        <v>0.21315145913366201</v>
      </c>
      <c r="I149" s="99"/>
      <c r="J149" s="99"/>
      <c r="K149" s="99"/>
      <c r="L149" s="99"/>
      <c r="M149" s="99"/>
      <c r="N149" s="65"/>
    </row>
    <row r="150" spans="1:14" x14ac:dyDescent="0.2">
      <c r="A150" s="107" t="s">
        <v>84</v>
      </c>
      <c r="B150" s="107" t="s">
        <v>224</v>
      </c>
      <c r="C150" s="107" t="b">
        <f>TRUE()</f>
        <v>1</v>
      </c>
      <c r="D150" s="107" t="s">
        <v>195</v>
      </c>
      <c r="E150" s="107" t="s">
        <v>185</v>
      </c>
      <c r="F150" s="99" t="s">
        <v>310</v>
      </c>
      <c r="G150" s="108"/>
      <c r="H150" s="108">
        <v>0.209739128984436</v>
      </c>
      <c r="I150" s="99"/>
      <c r="J150" s="99"/>
      <c r="K150" s="99"/>
      <c r="L150" s="99"/>
      <c r="M150" s="99"/>
      <c r="N150" s="65"/>
    </row>
    <row r="151" spans="1:14" x14ac:dyDescent="0.2">
      <c r="A151" s="107" t="s">
        <v>84</v>
      </c>
      <c r="B151" s="107" t="s">
        <v>232</v>
      </c>
      <c r="C151" s="107" t="b">
        <f>FALSE()</f>
        <v>0</v>
      </c>
      <c r="D151" s="107" t="s">
        <v>184</v>
      </c>
      <c r="E151" s="107" t="s">
        <v>185</v>
      </c>
      <c r="F151" s="99" t="s">
        <v>311</v>
      </c>
      <c r="G151" s="108"/>
      <c r="H151" s="108">
        <v>0.136497567015993</v>
      </c>
      <c r="I151" s="99"/>
      <c r="J151" s="99"/>
      <c r="K151" s="108"/>
      <c r="L151" s="99"/>
      <c r="M151" s="108"/>
    </row>
    <row r="152" spans="1:14" x14ac:dyDescent="0.2">
      <c r="A152" s="107" t="s">
        <v>84</v>
      </c>
      <c r="B152" s="107" t="s">
        <v>232</v>
      </c>
      <c r="C152" s="107" t="b">
        <f>TRUE()</f>
        <v>1</v>
      </c>
      <c r="D152" s="107" t="s">
        <v>184</v>
      </c>
      <c r="E152" s="107" t="s">
        <v>185</v>
      </c>
      <c r="F152" s="99" t="s">
        <v>312</v>
      </c>
      <c r="G152" s="108"/>
      <c r="H152" s="108">
        <v>0.133593093869908</v>
      </c>
      <c r="I152" s="99"/>
      <c r="J152" s="99"/>
      <c r="K152" s="108"/>
      <c r="L152" s="99"/>
      <c r="M152" s="108"/>
    </row>
    <row r="153" spans="1:14" x14ac:dyDescent="0.2">
      <c r="A153" s="107" t="s">
        <v>84</v>
      </c>
      <c r="B153" s="107" t="s">
        <v>232</v>
      </c>
      <c r="C153" s="107" t="b">
        <f>FALSE()</f>
        <v>0</v>
      </c>
      <c r="D153" s="107" t="s">
        <v>184</v>
      </c>
      <c r="E153" s="107" t="s">
        <v>189</v>
      </c>
      <c r="F153" s="99" t="s">
        <v>313</v>
      </c>
      <c r="G153" s="108"/>
      <c r="H153" s="108">
        <v>0.42812224917930602</v>
      </c>
      <c r="I153" s="99"/>
      <c r="J153" s="99"/>
      <c r="K153" s="108"/>
      <c r="L153" s="99"/>
      <c r="M153" s="108"/>
    </row>
    <row r="154" spans="1:14" x14ac:dyDescent="0.2">
      <c r="A154" s="107" t="s">
        <v>84</v>
      </c>
      <c r="B154" s="107" t="s">
        <v>232</v>
      </c>
      <c r="C154" s="107" t="b">
        <f>TRUE()</f>
        <v>1</v>
      </c>
      <c r="D154" s="107" t="s">
        <v>184</v>
      </c>
      <c r="E154" s="107" t="s">
        <v>189</v>
      </c>
      <c r="F154" s="99" t="s">
        <v>314</v>
      </c>
      <c r="G154" s="108"/>
      <c r="H154" s="108">
        <v>0.40893411967621301</v>
      </c>
      <c r="I154" s="99"/>
      <c r="J154" s="99"/>
      <c r="K154" s="108"/>
      <c r="L154" s="99"/>
      <c r="M154" s="108"/>
    </row>
    <row r="155" spans="1:14" x14ac:dyDescent="0.2">
      <c r="A155" s="107" t="s">
        <v>84</v>
      </c>
      <c r="B155" s="107" t="s">
        <v>232</v>
      </c>
      <c r="C155" s="107" t="b">
        <f>TRUE()</f>
        <v>1</v>
      </c>
      <c r="D155" s="107" t="s">
        <v>184</v>
      </c>
      <c r="E155" s="107" t="s">
        <v>192</v>
      </c>
      <c r="F155" s="99" t="s">
        <v>315</v>
      </c>
      <c r="G155" s="108"/>
      <c r="H155" s="108">
        <v>0.85055298734773399</v>
      </c>
      <c r="I155" s="99"/>
      <c r="J155" s="99"/>
      <c r="K155" s="108"/>
      <c r="L155" s="99"/>
      <c r="M155" s="108"/>
    </row>
    <row r="156" spans="1:14" x14ac:dyDescent="0.2">
      <c r="A156" s="107" t="s">
        <v>84</v>
      </c>
      <c r="B156" s="107" t="s">
        <v>232</v>
      </c>
      <c r="C156" s="107" t="b">
        <f>TRUE()</f>
        <v>1</v>
      </c>
      <c r="D156" s="107" t="s">
        <v>195</v>
      </c>
      <c r="E156" s="107" t="s">
        <v>185</v>
      </c>
      <c r="F156" s="99" t="s">
        <v>316</v>
      </c>
      <c r="G156" s="108"/>
      <c r="H156" s="108">
        <v>0.21127499655818799</v>
      </c>
      <c r="I156" s="99"/>
      <c r="J156" s="99"/>
      <c r="K156" s="108"/>
      <c r="L156" s="99"/>
      <c r="M156" s="108"/>
    </row>
    <row r="157" spans="1:14" x14ac:dyDescent="0.2">
      <c r="A157" s="107" t="s">
        <v>84</v>
      </c>
      <c r="B157" s="107" t="s">
        <v>232</v>
      </c>
      <c r="C157" s="107" t="b">
        <f>TRUE()</f>
        <v>1</v>
      </c>
      <c r="D157" s="107" t="s">
        <v>195</v>
      </c>
      <c r="E157" s="107" t="s">
        <v>192</v>
      </c>
      <c r="F157" s="99" t="s">
        <v>317</v>
      </c>
      <c r="G157" s="108"/>
      <c r="H157" s="108">
        <v>1.3798627116009601</v>
      </c>
      <c r="I157" s="99"/>
      <c r="J157" s="99"/>
      <c r="K157" s="108"/>
      <c r="L157" s="99"/>
      <c r="M157" s="108"/>
    </row>
    <row r="158" spans="1:14" x14ac:dyDescent="0.2">
      <c r="A158" s="107" t="s">
        <v>84</v>
      </c>
      <c r="B158" s="107" t="s">
        <v>242</v>
      </c>
      <c r="C158" s="107" t="b">
        <f>FALSE()</f>
        <v>0</v>
      </c>
      <c r="D158" s="107" t="s">
        <v>184</v>
      </c>
      <c r="E158" s="107" t="s">
        <v>185</v>
      </c>
      <c r="F158" s="99" t="s">
        <v>318</v>
      </c>
      <c r="G158" s="108"/>
      <c r="H158" s="108">
        <v>0.11382337645460899</v>
      </c>
      <c r="I158" s="99"/>
      <c r="J158" s="99"/>
      <c r="K158" s="108"/>
      <c r="L158" s="99"/>
      <c r="M158" s="108"/>
    </row>
    <row r="159" spans="1:14" x14ac:dyDescent="0.2">
      <c r="A159" s="107" t="s">
        <v>84</v>
      </c>
      <c r="B159" s="107" t="s">
        <v>242</v>
      </c>
      <c r="C159" s="107" t="b">
        <f>TRUE()</f>
        <v>1</v>
      </c>
      <c r="D159" s="107" t="s">
        <v>184</v>
      </c>
      <c r="E159" s="107" t="s">
        <v>185</v>
      </c>
      <c r="F159" s="99" t="s">
        <v>319</v>
      </c>
      <c r="G159" s="108"/>
      <c r="H159" s="108">
        <v>0.11294762841141</v>
      </c>
      <c r="I159" s="99"/>
      <c r="J159" s="99"/>
      <c r="K159" s="108"/>
      <c r="L159" s="99"/>
      <c r="M159" s="108"/>
    </row>
    <row r="160" spans="1:14" x14ac:dyDescent="0.2">
      <c r="A160" s="107" t="s">
        <v>84</v>
      </c>
      <c r="B160" s="107" t="s">
        <v>242</v>
      </c>
      <c r="C160" s="107" t="b">
        <f>FALSE()</f>
        <v>0</v>
      </c>
      <c r="D160" s="107" t="s">
        <v>184</v>
      </c>
      <c r="E160" s="107" t="s">
        <v>189</v>
      </c>
      <c r="F160" s="99" t="s">
        <v>320</v>
      </c>
      <c r="G160" s="108"/>
      <c r="H160" s="108">
        <v>0.26056828187129799</v>
      </c>
      <c r="I160" s="99"/>
      <c r="J160" s="99"/>
      <c r="K160" s="108"/>
      <c r="L160" s="99"/>
      <c r="M160" s="108"/>
    </row>
    <row r="161" spans="1:13" x14ac:dyDescent="0.2">
      <c r="A161" s="107" t="s">
        <v>84</v>
      </c>
      <c r="B161" s="107" t="s">
        <v>242</v>
      </c>
      <c r="C161" s="107" t="b">
        <f>TRUE()</f>
        <v>1</v>
      </c>
      <c r="D161" s="107" t="s">
        <v>184</v>
      </c>
      <c r="E161" s="107" t="s">
        <v>189</v>
      </c>
      <c r="F161" s="99" t="s">
        <v>321</v>
      </c>
      <c r="G161" s="108"/>
      <c r="H161" s="108">
        <v>0.25932401325696303</v>
      </c>
      <c r="I161" s="99"/>
      <c r="J161" s="99"/>
      <c r="K161" s="108"/>
      <c r="L161" s="99"/>
      <c r="M161" s="108"/>
    </row>
    <row r="162" spans="1:13" x14ac:dyDescent="0.2">
      <c r="A162" s="107" t="s">
        <v>84</v>
      </c>
      <c r="B162" s="107" t="s">
        <v>242</v>
      </c>
      <c r="C162" s="107" t="b">
        <f>FALSE()</f>
        <v>0</v>
      </c>
      <c r="D162" s="107" t="s">
        <v>184</v>
      </c>
      <c r="E162" s="107" t="s">
        <v>192</v>
      </c>
      <c r="F162" s="99" t="s">
        <v>322</v>
      </c>
      <c r="G162" s="108"/>
      <c r="H162" s="108">
        <v>0.91251614468072195</v>
      </c>
      <c r="I162" s="99"/>
      <c r="J162" s="99"/>
      <c r="K162" s="108"/>
      <c r="L162" s="99"/>
      <c r="M162" s="108"/>
    </row>
    <row r="163" spans="1:13" x14ac:dyDescent="0.2">
      <c r="A163" s="107" t="s">
        <v>84</v>
      </c>
      <c r="B163" s="107" t="s">
        <v>242</v>
      </c>
      <c r="C163" s="107" t="b">
        <f>FALSE()</f>
        <v>0</v>
      </c>
      <c r="D163" s="107" t="s">
        <v>195</v>
      </c>
      <c r="E163" s="107" t="s">
        <v>185</v>
      </c>
      <c r="F163" s="99" t="s">
        <v>323</v>
      </c>
      <c r="G163" s="108"/>
      <c r="H163" s="108">
        <v>0.17498443830247701</v>
      </c>
      <c r="I163" s="99"/>
      <c r="J163" s="99"/>
      <c r="K163" s="108"/>
      <c r="L163" s="99"/>
      <c r="M163" s="108"/>
    </row>
    <row r="164" spans="1:13" x14ac:dyDescent="0.2">
      <c r="A164" s="107" t="s">
        <v>84</v>
      </c>
      <c r="B164" s="107" t="s">
        <v>242</v>
      </c>
      <c r="C164" s="107" t="b">
        <f>TRUE()</f>
        <v>1</v>
      </c>
      <c r="D164" s="107" t="s">
        <v>195</v>
      </c>
      <c r="E164" s="107" t="s">
        <v>185</v>
      </c>
      <c r="F164" s="99" t="s">
        <v>324</v>
      </c>
      <c r="G164" s="108"/>
      <c r="H164" s="108">
        <v>0.17386830104797499</v>
      </c>
      <c r="I164" s="99"/>
      <c r="J164" s="99"/>
      <c r="K164" s="108"/>
      <c r="L164" s="99"/>
      <c r="M164" s="108"/>
    </row>
    <row r="165" spans="1:13" x14ac:dyDescent="0.2">
      <c r="A165" s="107" t="s">
        <v>84</v>
      </c>
      <c r="B165" s="107" t="s">
        <v>242</v>
      </c>
      <c r="C165" s="107" t="b">
        <f>FALSE()</f>
        <v>0</v>
      </c>
      <c r="D165" s="107" t="s">
        <v>195</v>
      </c>
      <c r="E165" s="107" t="s">
        <v>192</v>
      </c>
      <c r="F165" s="99" t="s">
        <v>325</v>
      </c>
      <c r="G165" s="108"/>
      <c r="H165" s="108">
        <v>1.4662625019801601</v>
      </c>
      <c r="I165" s="99"/>
      <c r="J165" s="99"/>
      <c r="K165" s="108"/>
      <c r="L165" s="99"/>
      <c r="M165" s="108"/>
    </row>
    <row r="166" spans="1:13" x14ac:dyDescent="0.2">
      <c r="A166" s="107" t="s">
        <v>84</v>
      </c>
      <c r="B166" s="107" t="s">
        <v>253</v>
      </c>
      <c r="C166" s="107" t="b">
        <f>FALSE()</f>
        <v>0</v>
      </c>
      <c r="D166" s="107" t="s">
        <v>184</v>
      </c>
      <c r="E166" s="107" t="s">
        <v>185</v>
      </c>
      <c r="F166" s="99" t="s">
        <v>326</v>
      </c>
      <c r="G166" s="108"/>
      <c r="H166" s="108">
        <v>7.1851847662839197E-2</v>
      </c>
      <c r="I166" s="99"/>
      <c r="J166" s="99"/>
      <c r="K166" s="108"/>
      <c r="L166" s="99"/>
      <c r="M166" s="108"/>
    </row>
    <row r="167" spans="1:13" x14ac:dyDescent="0.2">
      <c r="A167" s="107" t="s">
        <v>84</v>
      </c>
      <c r="B167" s="107" t="s">
        <v>253</v>
      </c>
      <c r="C167" s="107" t="b">
        <f>TRUE()</f>
        <v>1</v>
      </c>
      <c r="D167" s="107" t="s">
        <v>184</v>
      </c>
      <c r="E167" s="107" t="s">
        <v>185</v>
      </c>
      <c r="F167" s="99" t="s">
        <v>327</v>
      </c>
      <c r="G167" s="108"/>
      <c r="H167" s="108">
        <v>7.1851689688715803E-2</v>
      </c>
      <c r="I167" s="99"/>
      <c r="J167" s="99"/>
      <c r="K167" s="108"/>
      <c r="L167" s="99"/>
      <c r="M167" s="108"/>
    </row>
    <row r="168" spans="1:13" x14ac:dyDescent="0.2">
      <c r="A168" s="107" t="s">
        <v>84</v>
      </c>
      <c r="B168" s="107" t="s">
        <v>253</v>
      </c>
      <c r="C168" s="107" t="b">
        <f>FALSE()</f>
        <v>0</v>
      </c>
      <c r="D168" s="107" t="s">
        <v>184</v>
      </c>
      <c r="E168" s="107" t="s">
        <v>189</v>
      </c>
      <c r="F168" s="99" t="s">
        <v>328</v>
      </c>
      <c r="G168" s="108"/>
      <c r="H168" s="108">
        <v>0.12127379687182099</v>
      </c>
      <c r="I168" s="99"/>
      <c r="J168" s="99"/>
      <c r="K168" s="108"/>
      <c r="L168" s="99"/>
      <c r="M168" s="108"/>
    </row>
    <row r="169" spans="1:13" x14ac:dyDescent="0.2">
      <c r="A169" s="107" t="s">
        <v>84</v>
      </c>
      <c r="B169" s="107" t="s">
        <v>253</v>
      </c>
      <c r="C169" s="107" t="b">
        <f>TRUE()</f>
        <v>1</v>
      </c>
      <c r="D169" s="107" t="s">
        <v>184</v>
      </c>
      <c r="E169" s="107" t="s">
        <v>189</v>
      </c>
      <c r="F169" s="99" t="s">
        <v>329</v>
      </c>
      <c r="G169" s="108"/>
      <c r="H169" s="108">
        <v>0.121273600877602</v>
      </c>
      <c r="I169" s="99"/>
      <c r="J169" s="99"/>
      <c r="K169" s="108"/>
      <c r="L169" s="99"/>
      <c r="M169" s="108"/>
    </row>
    <row r="170" spans="1:13" x14ac:dyDescent="0.2">
      <c r="A170" s="107" t="s">
        <v>84</v>
      </c>
      <c r="B170" s="107" t="s">
        <v>253</v>
      </c>
      <c r="C170" s="107" t="b">
        <f>FALSE()</f>
        <v>0</v>
      </c>
      <c r="D170" s="107" t="s">
        <v>184</v>
      </c>
      <c r="E170" s="107" t="s">
        <v>192</v>
      </c>
      <c r="F170" s="99" t="s">
        <v>330</v>
      </c>
      <c r="G170" s="108"/>
      <c r="H170" s="108">
        <v>0.47507333313192501</v>
      </c>
      <c r="I170" s="99"/>
      <c r="J170" s="99"/>
      <c r="K170" s="108"/>
      <c r="L170" s="99"/>
      <c r="M170" s="108"/>
    </row>
    <row r="171" spans="1:13" x14ac:dyDescent="0.2">
      <c r="A171" s="107" t="s">
        <v>84</v>
      </c>
      <c r="B171" s="107" t="s">
        <v>253</v>
      </c>
      <c r="C171" s="107" t="b">
        <f>TRUE()</f>
        <v>1</v>
      </c>
      <c r="D171" s="107" t="s">
        <v>184</v>
      </c>
      <c r="E171" s="107" t="s">
        <v>192</v>
      </c>
      <c r="F171" s="99" t="s">
        <v>331</v>
      </c>
      <c r="G171" s="108"/>
      <c r="H171" s="108">
        <v>0.47504718843725702</v>
      </c>
      <c r="I171" s="99"/>
      <c r="J171" s="99"/>
      <c r="K171" s="108"/>
      <c r="L171" s="99"/>
      <c r="M171" s="108"/>
    </row>
    <row r="172" spans="1:13" x14ac:dyDescent="0.2">
      <c r="A172" s="107" t="s">
        <v>84</v>
      </c>
      <c r="B172" s="107" t="s">
        <v>253</v>
      </c>
      <c r="C172" s="107" t="b">
        <f>FALSE()</f>
        <v>0</v>
      </c>
      <c r="D172" s="107" t="s">
        <v>195</v>
      </c>
      <c r="E172" s="107" t="s">
        <v>185</v>
      </c>
      <c r="F172" s="99" t="s">
        <v>332</v>
      </c>
      <c r="G172" s="108"/>
      <c r="H172" s="108">
        <v>0.117718601987907</v>
      </c>
      <c r="I172" s="99"/>
      <c r="J172" s="99"/>
      <c r="K172" s="108"/>
      <c r="L172" s="99"/>
      <c r="M172" s="108"/>
    </row>
    <row r="173" spans="1:13" x14ac:dyDescent="0.2">
      <c r="A173" s="107" t="s">
        <v>84</v>
      </c>
      <c r="B173" s="107" t="s">
        <v>253</v>
      </c>
      <c r="C173" s="107" t="b">
        <f>TRUE()</f>
        <v>1</v>
      </c>
      <c r="D173" s="107" t="s">
        <v>195</v>
      </c>
      <c r="E173" s="107" t="s">
        <v>185</v>
      </c>
      <c r="F173" s="99" t="s">
        <v>333</v>
      </c>
      <c r="G173" s="108"/>
      <c r="H173" s="108">
        <v>0.117718400270514</v>
      </c>
      <c r="I173" s="99"/>
      <c r="J173" s="99"/>
      <c r="K173" s="108"/>
      <c r="L173" s="99"/>
      <c r="M173" s="108"/>
    </row>
    <row r="174" spans="1:13" x14ac:dyDescent="0.2">
      <c r="A174" s="107" t="s">
        <v>84</v>
      </c>
      <c r="B174" s="107" t="s">
        <v>253</v>
      </c>
      <c r="C174" s="107" t="b">
        <f>FALSE()</f>
        <v>0</v>
      </c>
      <c r="D174" s="107" t="s">
        <v>195</v>
      </c>
      <c r="E174" s="107" t="s">
        <v>189</v>
      </c>
      <c r="F174" s="99" t="s">
        <v>334</v>
      </c>
      <c r="G174" s="108"/>
      <c r="H174" s="108">
        <v>0.215066001006055</v>
      </c>
      <c r="I174" s="99"/>
      <c r="J174" s="99"/>
      <c r="K174" s="108"/>
      <c r="L174" s="99"/>
      <c r="M174" s="108"/>
    </row>
    <row r="175" spans="1:13" x14ac:dyDescent="0.2">
      <c r="A175" s="107" t="s">
        <v>84</v>
      </c>
      <c r="B175" s="107" t="s">
        <v>253</v>
      </c>
      <c r="C175" s="107" t="b">
        <f>TRUE()</f>
        <v>1</v>
      </c>
      <c r="D175" s="107" t="s">
        <v>195</v>
      </c>
      <c r="E175" s="107" t="s">
        <v>189</v>
      </c>
      <c r="F175" s="99" t="s">
        <v>335</v>
      </c>
      <c r="G175" s="108"/>
      <c r="H175" s="108">
        <v>0.215065742562393</v>
      </c>
      <c r="I175" s="99"/>
      <c r="J175" s="99"/>
      <c r="K175" s="108"/>
      <c r="L175" s="99"/>
      <c r="M175" s="108"/>
    </row>
    <row r="176" spans="1:13" x14ac:dyDescent="0.2">
      <c r="A176" s="107" t="s">
        <v>84</v>
      </c>
      <c r="B176" s="107" t="s">
        <v>253</v>
      </c>
      <c r="C176" s="107" t="b">
        <f>FALSE()</f>
        <v>0</v>
      </c>
      <c r="D176" s="107" t="s">
        <v>195</v>
      </c>
      <c r="E176" s="107" t="s">
        <v>192</v>
      </c>
      <c r="F176" s="99" t="s">
        <v>336</v>
      </c>
      <c r="G176" s="108"/>
      <c r="H176" s="108">
        <v>0.81939338259049999</v>
      </c>
      <c r="I176" s="99"/>
      <c r="J176" s="99"/>
      <c r="K176" s="108"/>
      <c r="L176" s="99"/>
      <c r="M176" s="108"/>
    </row>
    <row r="177" spans="1:13" x14ac:dyDescent="0.2">
      <c r="A177" s="107" t="s">
        <v>84</v>
      </c>
      <c r="B177" s="107" t="s">
        <v>267</v>
      </c>
      <c r="C177" s="107" t="b">
        <f>FALSE()</f>
        <v>0</v>
      </c>
      <c r="D177" s="107" t="s">
        <v>184</v>
      </c>
      <c r="E177" s="107" t="s">
        <v>185</v>
      </c>
      <c r="F177" s="99" t="s">
        <v>337</v>
      </c>
      <c r="G177" s="108"/>
      <c r="H177" s="108">
        <v>0.102384670976422</v>
      </c>
      <c r="I177" s="99"/>
      <c r="J177" s="99"/>
      <c r="K177" s="108"/>
      <c r="L177" s="99"/>
      <c r="M177" s="108"/>
    </row>
    <row r="178" spans="1:13" x14ac:dyDescent="0.2">
      <c r="A178" s="107" t="s">
        <v>84</v>
      </c>
      <c r="B178" s="107" t="s">
        <v>267</v>
      </c>
      <c r="C178" s="107" t="b">
        <f>TRUE()</f>
        <v>1</v>
      </c>
      <c r="D178" s="107" t="s">
        <v>184</v>
      </c>
      <c r="E178" s="107" t="s">
        <v>185</v>
      </c>
      <c r="F178" s="99" t="s">
        <v>338</v>
      </c>
      <c r="G178" s="108"/>
      <c r="H178" s="108">
        <v>0.10215299058787</v>
      </c>
      <c r="I178" s="99"/>
      <c r="J178" s="99"/>
      <c r="K178" s="108"/>
      <c r="L178" s="99"/>
      <c r="M178" s="108"/>
    </row>
    <row r="179" spans="1:13" x14ac:dyDescent="0.2">
      <c r="A179" s="107" t="s">
        <v>84</v>
      </c>
      <c r="B179" s="107" t="s">
        <v>267</v>
      </c>
      <c r="C179" s="107" t="b">
        <f>FALSE()</f>
        <v>0</v>
      </c>
      <c r="D179" s="107" t="s">
        <v>184</v>
      </c>
      <c r="E179" s="107" t="s">
        <v>189</v>
      </c>
      <c r="F179" s="99" t="s">
        <v>339</v>
      </c>
      <c r="G179" s="108"/>
      <c r="H179" s="108">
        <v>0.405164707048283</v>
      </c>
      <c r="I179" s="99"/>
      <c r="J179" s="99"/>
      <c r="K179" s="108"/>
      <c r="L179" s="99"/>
      <c r="M179" s="108"/>
    </row>
    <row r="180" spans="1:13" x14ac:dyDescent="0.2">
      <c r="A180" s="107" t="s">
        <v>84</v>
      </c>
      <c r="B180" s="107" t="s">
        <v>267</v>
      </c>
      <c r="C180" s="107" t="b">
        <f>TRUE()</f>
        <v>1</v>
      </c>
      <c r="D180" s="107" t="s">
        <v>184</v>
      </c>
      <c r="E180" s="107" t="s">
        <v>189</v>
      </c>
      <c r="F180" s="99" t="s">
        <v>340</v>
      </c>
      <c r="G180" s="108"/>
      <c r="H180" s="108">
        <v>0.40345606724883598</v>
      </c>
      <c r="I180" s="99"/>
      <c r="J180" s="99"/>
      <c r="K180" s="108"/>
      <c r="L180" s="99"/>
      <c r="M180" s="108"/>
    </row>
    <row r="181" spans="1:13" x14ac:dyDescent="0.2">
      <c r="A181" s="107" t="s">
        <v>84</v>
      </c>
      <c r="B181" s="107" t="s">
        <v>267</v>
      </c>
      <c r="C181" s="107" t="b">
        <f>FALSE()</f>
        <v>0</v>
      </c>
      <c r="D181" s="107" t="s">
        <v>184</v>
      </c>
      <c r="E181" s="107" t="s">
        <v>192</v>
      </c>
      <c r="F181" s="99" t="s">
        <v>341</v>
      </c>
      <c r="G181" s="108"/>
      <c r="H181" s="108">
        <v>0.75317153993985597</v>
      </c>
      <c r="I181" s="99"/>
      <c r="J181" s="99"/>
      <c r="K181" s="108"/>
      <c r="L181" s="99"/>
      <c r="M181" s="108"/>
    </row>
    <row r="182" spans="1:13" x14ac:dyDescent="0.2">
      <c r="A182" s="107" t="s">
        <v>84</v>
      </c>
      <c r="B182" s="107" t="s">
        <v>267</v>
      </c>
      <c r="C182" s="107" t="b">
        <f>TRUE()</f>
        <v>1</v>
      </c>
      <c r="D182" s="107" t="s">
        <v>184</v>
      </c>
      <c r="E182" s="107" t="s">
        <v>192</v>
      </c>
      <c r="F182" s="99" t="s">
        <v>342</v>
      </c>
      <c r="G182" s="108"/>
      <c r="H182" s="108">
        <v>0.74968351262776201</v>
      </c>
      <c r="I182" s="99"/>
      <c r="J182" s="99"/>
      <c r="K182" s="108"/>
      <c r="L182" s="99"/>
      <c r="M182" s="108"/>
    </row>
    <row r="183" spans="1:13" x14ac:dyDescent="0.2">
      <c r="A183" s="107" t="s">
        <v>84</v>
      </c>
      <c r="B183" s="107" t="s">
        <v>267</v>
      </c>
      <c r="C183" s="107" t="b">
        <f>TRUE()</f>
        <v>1</v>
      </c>
      <c r="D183" s="107" t="s">
        <v>195</v>
      </c>
      <c r="E183" s="107" t="s">
        <v>185</v>
      </c>
      <c r="F183" s="99" t="s">
        <v>343</v>
      </c>
      <c r="G183" s="108"/>
      <c r="H183" s="108">
        <v>0.17421981058788399</v>
      </c>
      <c r="I183" s="99"/>
      <c r="J183" s="99"/>
      <c r="K183" s="108"/>
      <c r="L183" s="99"/>
      <c r="M183" s="108"/>
    </row>
    <row r="184" spans="1:13" x14ac:dyDescent="0.2">
      <c r="A184" s="107" t="s">
        <v>84</v>
      </c>
      <c r="B184" s="107" t="s">
        <v>267</v>
      </c>
      <c r="C184" s="107" t="b">
        <f>TRUE()</f>
        <v>1</v>
      </c>
      <c r="D184" s="107" t="s">
        <v>195</v>
      </c>
      <c r="E184" s="107" t="s">
        <v>189</v>
      </c>
      <c r="F184" s="99" t="s">
        <v>344</v>
      </c>
      <c r="G184" s="108"/>
      <c r="H184" s="108">
        <v>0.75934212623525399</v>
      </c>
      <c r="I184" s="99"/>
      <c r="J184" s="108"/>
      <c r="K184" s="108"/>
      <c r="L184" s="108"/>
      <c r="M184" s="108"/>
    </row>
    <row r="185" spans="1:13" x14ac:dyDescent="0.2">
      <c r="A185" s="107" t="s">
        <v>84</v>
      </c>
      <c r="B185" s="107" t="s">
        <v>267</v>
      </c>
      <c r="C185" s="107" t="b">
        <f>FALSE()</f>
        <v>0</v>
      </c>
      <c r="D185" s="107" t="s">
        <v>195</v>
      </c>
      <c r="E185" s="107" t="s">
        <v>192</v>
      </c>
      <c r="F185" s="99" t="s">
        <v>345</v>
      </c>
      <c r="G185" s="108"/>
      <c r="H185" s="108">
        <v>1.2480651477820399</v>
      </c>
      <c r="I185" s="99"/>
      <c r="J185" s="108"/>
      <c r="K185" s="108"/>
      <c r="L185" s="108"/>
      <c r="M185" s="108"/>
    </row>
    <row r="186" spans="1:13" x14ac:dyDescent="0.2">
      <c r="A186" s="107" t="s">
        <v>346</v>
      </c>
      <c r="B186" s="107" t="s">
        <v>346</v>
      </c>
      <c r="C186" s="107" t="s">
        <v>346</v>
      </c>
      <c r="D186" s="107" t="s">
        <v>346</v>
      </c>
      <c r="E186" s="109" t="s">
        <v>347</v>
      </c>
      <c r="F186" s="99" t="str">
        <f t="shared" ref="F186:F193" si="0">"|"&amp;"|"&amp;"|"&amp;E186</f>
        <v>|||Greenspace</v>
      </c>
      <c r="G186" s="110"/>
      <c r="H186" s="108">
        <v>0.02</v>
      </c>
      <c r="I186" s="99"/>
      <c r="J186" s="99"/>
      <c r="K186" s="99"/>
      <c r="L186" s="99"/>
      <c r="M186" s="99"/>
    </row>
    <row r="187" spans="1:13" x14ac:dyDescent="0.2">
      <c r="A187" s="107" t="s">
        <v>346</v>
      </c>
      <c r="B187" s="107" t="s">
        <v>346</v>
      </c>
      <c r="C187" s="107" t="s">
        <v>346</v>
      </c>
      <c r="D187" s="107" t="s">
        <v>346</v>
      </c>
      <c r="E187" s="109" t="s">
        <v>348</v>
      </c>
      <c r="F187" s="99" t="str">
        <f t="shared" si="0"/>
        <v>|||Community food growing</v>
      </c>
      <c r="G187" s="108"/>
      <c r="H187" s="108">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9.2074887809217201E-2</v>
      </c>
      <c r="I187" s="99"/>
      <c r="J187" s="99"/>
      <c r="K187" s="99"/>
      <c r="L187" s="99"/>
      <c r="M187" s="99"/>
    </row>
    <row r="188" spans="1:13" x14ac:dyDescent="0.2">
      <c r="A188" s="107" t="s">
        <v>346</v>
      </c>
      <c r="B188" s="107" t="s">
        <v>346</v>
      </c>
      <c r="C188" s="107" t="s">
        <v>346</v>
      </c>
      <c r="D188" s="107" t="s">
        <v>346</v>
      </c>
      <c r="E188" s="109" t="s">
        <v>349</v>
      </c>
      <c r="F188" s="99" t="str">
        <f t="shared" si="0"/>
        <v>|||Woodland</v>
      </c>
      <c r="G188" s="110"/>
      <c r="H188" s="108">
        <v>0.02</v>
      </c>
      <c r="I188" s="99"/>
      <c r="J188" s="99"/>
      <c r="K188" s="99"/>
      <c r="L188" s="99"/>
      <c r="M188" s="99"/>
    </row>
    <row r="189" spans="1:13" x14ac:dyDescent="0.2">
      <c r="A189" s="107" t="s">
        <v>346</v>
      </c>
      <c r="B189" s="107" t="s">
        <v>346</v>
      </c>
      <c r="C189" s="107" t="s">
        <v>346</v>
      </c>
      <c r="D189" s="107" t="s">
        <v>346</v>
      </c>
      <c r="E189" s="109" t="s">
        <v>350</v>
      </c>
      <c r="F189" s="99" t="str">
        <f t="shared" si="0"/>
        <v>|||Shrub</v>
      </c>
      <c r="G189" s="110"/>
      <c r="H189" s="108">
        <v>0.02</v>
      </c>
      <c r="I189" s="99"/>
      <c r="J189" s="99"/>
      <c r="K189" s="99"/>
      <c r="L189" s="99"/>
      <c r="M189" s="99"/>
    </row>
    <row r="190" spans="1:13" x14ac:dyDescent="0.2">
      <c r="A190" s="107" t="s">
        <v>346</v>
      </c>
      <c r="B190" s="107" t="s">
        <v>346</v>
      </c>
      <c r="C190" s="107" t="s">
        <v>346</v>
      </c>
      <c r="D190" s="107" t="s">
        <v>346</v>
      </c>
      <c r="E190" s="109" t="s">
        <v>351</v>
      </c>
      <c r="F190" s="99" t="str">
        <f t="shared" si="0"/>
        <v>|||Water</v>
      </c>
      <c r="G190" s="110"/>
      <c r="H190" s="108">
        <v>0</v>
      </c>
      <c r="I190" s="99"/>
      <c r="J190" s="99"/>
      <c r="K190" s="99"/>
      <c r="L190" s="99"/>
      <c r="M190" s="99"/>
    </row>
    <row r="191" spans="1:13" x14ac:dyDescent="0.2">
      <c r="A191" s="107" t="s">
        <v>346</v>
      </c>
      <c r="B191" s="107" t="s">
        <v>346</v>
      </c>
      <c r="C191" s="107" t="s">
        <v>346</v>
      </c>
      <c r="D191" s="107" t="s">
        <v>346</v>
      </c>
      <c r="E191" s="99" t="s">
        <v>96</v>
      </c>
      <c r="F191" s="99" t="str">
        <f t="shared" si="0"/>
        <v>|||Residential urban land</v>
      </c>
      <c r="G191" s="108"/>
      <c r="H191" s="108">
        <f>VLOOKUP(Nutrients_from_current_land_use!B7,Value_look_up_tables!A197:I219,9,FALSE())</f>
        <v>1.7514458268999999</v>
      </c>
      <c r="I191" s="99"/>
      <c r="J191" s="99"/>
      <c r="K191" s="99"/>
      <c r="L191" s="99"/>
      <c r="M191" s="99"/>
    </row>
    <row r="192" spans="1:13" ht="28.5" customHeight="1" x14ac:dyDescent="0.2">
      <c r="A192" s="107" t="s">
        <v>346</v>
      </c>
      <c r="B192" s="107" t="s">
        <v>346</v>
      </c>
      <c r="C192" s="107" t="s">
        <v>346</v>
      </c>
      <c r="D192" s="107" t="s">
        <v>346</v>
      </c>
      <c r="E192" s="99" t="s">
        <v>352</v>
      </c>
      <c r="F192" s="99" t="str">
        <f t="shared" si="0"/>
        <v>|||Commercial/industrial urban land</v>
      </c>
      <c r="G192" s="108"/>
      <c r="H192" s="108">
        <f>VLOOKUP(Nutrients_from_current_land_use!B7,Value_look_up_tables!A197:K219,10,FALSE())</f>
        <v>1.2815457269999999</v>
      </c>
      <c r="I192" s="99"/>
      <c r="J192" s="99"/>
      <c r="K192" s="99"/>
      <c r="L192" s="99"/>
      <c r="M192" s="99"/>
    </row>
    <row r="193" spans="1:13" x14ac:dyDescent="0.2">
      <c r="A193" s="107" t="s">
        <v>346</v>
      </c>
      <c r="B193" s="107" t="s">
        <v>346</v>
      </c>
      <c r="C193" s="107" t="s">
        <v>346</v>
      </c>
      <c r="D193" s="107" t="s">
        <v>346</v>
      </c>
      <c r="E193" s="99" t="s">
        <v>353</v>
      </c>
      <c r="F193" s="99" t="str">
        <f t="shared" si="0"/>
        <v>|||Open urban land</v>
      </c>
      <c r="G193" s="108"/>
      <c r="H193" s="108">
        <f>VLOOKUP(Nutrients_from_current_land_use!B7,Value_look_up_tables!A197:N219,11,FALSE())</f>
        <v>0.93980019979999996</v>
      </c>
      <c r="I193" s="99"/>
      <c r="J193" s="99"/>
      <c r="K193" s="99"/>
      <c r="L193" s="99"/>
      <c r="M193" s="99"/>
    </row>
    <row r="194" spans="1:13" x14ac:dyDescent="0.2">
      <c r="A194" s="65"/>
      <c r="B194" s="65"/>
      <c r="C194" s="65"/>
      <c r="D194" s="65"/>
      <c r="E194" s="65"/>
      <c r="F194" s="65"/>
      <c r="G194" s="111"/>
      <c r="H194" s="111"/>
      <c r="I194" s="65"/>
      <c r="J194" s="65"/>
      <c r="K194" s="65"/>
      <c r="L194" s="65"/>
      <c r="M194" s="65"/>
    </row>
    <row r="195" spans="1:13" ht="37.5" customHeight="1" x14ac:dyDescent="0.2">
      <c r="A195" s="93" t="s">
        <v>354</v>
      </c>
      <c r="B195" s="112"/>
      <c r="C195" s="65"/>
      <c r="D195" s="65"/>
      <c r="E195" s="65"/>
      <c r="F195" s="65"/>
      <c r="G195" s="111"/>
      <c r="H195" s="111"/>
      <c r="I195" s="65"/>
      <c r="J195" s="65"/>
      <c r="K195" s="65"/>
      <c r="L195" s="65"/>
      <c r="M195" s="65"/>
    </row>
    <row r="196" spans="1:13" ht="75" customHeight="1" x14ac:dyDescent="0.2">
      <c r="A196" s="106" t="s">
        <v>355</v>
      </c>
      <c r="B196" s="106" t="s">
        <v>356</v>
      </c>
      <c r="C196" s="106" t="s">
        <v>357</v>
      </c>
      <c r="D196" s="106" t="s">
        <v>358</v>
      </c>
      <c r="E196" s="106" t="s">
        <v>359</v>
      </c>
      <c r="F196" s="106" t="s">
        <v>360</v>
      </c>
      <c r="G196" s="106" t="s">
        <v>361</v>
      </c>
      <c r="H196" s="106" t="s">
        <v>362</v>
      </c>
      <c r="I196" s="106" t="s">
        <v>363</v>
      </c>
      <c r="J196" s="106" t="s">
        <v>364</v>
      </c>
      <c r="K196" s="106" t="s">
        <v>365</v>
      </c>
      <c r="L196" s="53"/>
      <c r="M196" s="53"/>
    </row>
    <row r="197" spans="1:13" x14ac:dyDescent="0.2">
      <c r="A197" s="92" t="s">
        <v>366</v>
      </c>
      <c r="B197" s="113">
        <v>516.5</v>
      </c>
      <c r="C197" s="92" t="s">
        <v>367</v>
      </c>
      <c r="D197" s="113">
        <v>47.366326420209802</v>
      </c>
      <c r="E197" s="113">
        <v>63.9463264202098</v>
      </c>
      <c r="F197" s="113">
        <v>1.00305301143757</v>
      </c>
      <c r="G197" s="113">
        <v>0.73394122788115101</v>
      </c>
      <c r="H197" s="113">
        <v>0.53822356711284403</v>
      </c>
      <c r="I197" s="113">
        <v>1.00305301143757</v>
      </c>
      <c r="J197" s="113">
        <v>0.73394122788115101</v>
      </c>
      <c r="K197" s="113">
        <v>0.53822356711284403</v>
      </c>
      <c r="L197" s="114"/>
      <c r="M197" s="114"/>
    </row>
    <row r="198" spans="1:13" x14ac:dyDescent="0.2">
      <c r="A198" s="92" t="s">
        <v>368</v>
      </c>
      <c r="B198" s="113">
        <v>537.54999999999995</v>
      </c>
      <c r="C198" s="92" t="s">
        <v>367</v>
      </c>
      <c r="D198" s="113">
        <v>47.605509573313697</v>
      </c>
      <c r="E198" s="113">
        <v>64.185509573313695</v>
      </c>
      <c r="F198" s="113">
        <v>1.04920400851653</v>
      </c>
      <c r="G198" s="113">
        <v>0.76771025013404304</v>
      </c>
      <c r="H198" s="113">
        <v>0.56298751676496495</v>
      </c>
      <c r="I198" s="113">
        <v>1.04920400851653</v>
      </c>
      <c r="J198" s="113">
        <v>0.76771025013404304</v>
      </c>
      <c r="K198" s="113">
        <v>0.56298751676496495</v>
      </c>
      <c r="L198" s="114"/>
      <c r="M198" s="114"/>
    </row>
    <row r="199" spans="1:13" x14ac:dyDescent="0.2">
      <c r="A199" s="92" t="s">
        <v>369</v>
      </c>
      <c r="B199" s="113">
        <v>562.54999999999995</v>
      </c>
      <c r="C199" s="92" t="s">
        <v>367</v>
      </c>
      <c r="D199" s="113">
        <v>47.8624816470968</v>
      </c>
      <c r="E199" s="113">
        <v>64.442481647096798</v>
      </c>
      <c r="F199" s="113">
        <v>1.10392660107355</v>
      </c>
      <c r="G199" s="113">
        <v>0.80775117151722897</v>
      </c>
      <c r="H199" s="113">
        <v>0.59235085911263496</v>
      </c>
      <c r="I199" s="113">
        <v>1.10392660107355</v>
      </c>
      <c r="J199" s="113">
        <v>0.80775117151722897</v>
      </c>
      <c r="K199" s="113">
        <v>0.59235085911263496</v>
      </c>
      <c r="L199" s="114"/>
      <c r="M199" s="114"/>
    </row>
    <row r="200" spans="1:13" x14ac:dyDescent="0.2">
      <c r="A200" s="92" t="s">
        <v>370</v>
      </c>
      <c r="B200" s="113">
        <v>587.54999999999995</v>
      </c>
      <c r="C200" s="92" t="s">
        <v>367</v>
      </c>
      <c r="D200" s="113">
        <v>48.089720428979902</v>
      </c>
      <c r="E200" s="113">
        <v>64.6697204289799</v>
      </c>
      <c r="F200" s="113">
        <v>1.15845972475993</v>
      </c>
      <c r="G200" s="113">
        <v>0.84765345714141405</v>
      </c>
      <c r="H200" s="113">
        <v>0.62161253523703697</v>
      </c>
      <c r="I200" s="113">
        <v>1.15845972475993</v>
      </c>
      <c r="J200" s="113">
        <v>0.84765345714141405</v>
      </c>
      <c r="K200" s="113">
        <v>0.62161253523703697</v>
      </c>
      <c r="L200" s="114"/>
      <c r="M200" s="114"/>
    </row>
    <row r="201" spans="1:13" x14ac:dyDescent="0.2">
      <c r="A201" s="92" t="s">
        <v>371</v>
      </c>
      <c r="B201" s="113">
        <v>612.54999999999995</v>
      </c>
      <c r="C201" s="92" t="s">
        <v>372</v>
      </c>
      <c r="D201" s="113">
        <v>48.286892468963003</v>
      </c>
      <c r="E201" s="113">
        <v>64.866892468963002</v>
      </c>
      <c r="F201" s="113">
        <v>1.2127035752563899</v>
      </c>
      <c r="G201" s="113">
        <v>0.88734407945589799</v>
      </c>
      <c r="H201" s="113">
        <v>0.650718991600992</v>
      </c>
      <c r="I201" s="113">
        <v>1.2127035752563899</v>
      </c>
      <c r="J201" s="113">
        <v>0.88734407945589799</v>
      </c>
      <c r="K201" s="113">
        <v>0.650718991600992</v>
      </c>
      <c r="L201" s="114"/>
      <c r="M201" s="114"/>
    </row>
    <row r="202" spans="1:13" x14ac:dyDescent="0.2">
      <c r="A202" s="92" t="s">
        <v>373</v>
      </c>
      <c r="B202" s="113">
        <v>637.54999999999995</v>
      </c>
      <c r="C202" s="92" t="s">
        <v>372</v>
      </c>
      <c r="D202" s="113">
        <v>48.453664317046098</v>
      </c>
      <c r="E202" s="113">
        <v>65.033664317046103</v>
      </c>
      <c r="F202" s="113">
        <v>1.2665569810986399</v>
      </c>
      <c r="G202" s="113">
        <v>0.92674901055998204</v>
      </c>
      <c r="H202" s="113">
        <v>0.67961594107732004</v>
      </c>
      <c r="I202" s="113">
        <v>1.2665569810986399</v>
      </c>
      <c r="J202" s="113">
        <v>0.92674901055998204</v>
      </c>
      <c r="K202" s="113">
        <v>0.67961594107732004</v>
      </c>
      <c r="L202" s="114"/>
      <c r="M202" s="114"/>
    </row>
    <row r="203" spans="1:13" x14ac:dyDescent="0.2">
      <c r="A203" s="92" t="s">
        <v>374</v>
      </c>
      <c r="B203" s="113">
        <v>662.55</v>
      </c>
      <c r="C203" s="92" t="s">
        <v>372</v>
      </c>
      <c r="D203" s="113">
        <v>48.589702523229199</v>
      </c>
      <c r="E203" s="113">
        <v>65.169702523229205</v>
      </c>
      <c r="F203" s="113">
        <v>1.31991740367739</v>
      </c>
      <c r="G203" s="113">
        <v>0.96579322220296504</v>
      </c>
      <c r="H203" s="113">
        <v>0.70824836294884097</v>
      </c>
      <c r="I203" s="113">
        <v>1.31991740367739</v>
      </c>
      <c r="J203" s="113">
        <v>0.96579322220296504</v>
      </c>
      <c r="K203" s="113">
        <v>0.70824836294884097</v>
      </c>
      <c r="L203" s="114"/>
      <c r="M203" s="114"/>
    </row>
    <row r="204" spans="1:13" x14ac:dyDescent="0.2">
      <c r="A204" s="92" t="s">
        <v>375</v>
      </c>
      <c r="B204" s="113">
        <v>687.55</v>
      </c>
      <c r="C204" s="92" t="s">
        <v>372</v>
      </c>
      <c r="D204" s="113">
        <v>48.694673637512302</v>
      </c>
      <c r="E204" s="113">
        <v>65.274673637512294</v>
      </c>
      <c r="F204" s="113">
        <v>1.3726809372383399</v>
      </c>
      <c r="G204" s="113">
        <v>1.0044006857841501</v>
      </c>
      <c r="H204" s="113">
        <v>0.73656050290837505</v>
      </c>
      <c r="I204" s="113">
        <v>1.3726809372383399</v>
      </c>
      <c r="J204" s="113">
        <v>1.0044006857841501</v>
      </c>
      <c r="K204" s="113">
        <v>0.73656050290837505</v>
      </c>
      <c r="L204" s="114"/>
      <c r="M204" s="114"/>
    </row>
    <row r="205" spans="1:13" x14ac:dyDescent="0.2">
      <c r="A205" s="92" t="s">
        <v>376</v>
      </c>
      <c r="B205" s="113">
        <v>725.05</v>
      </c>
      <c r="C205" s="92" t="s">
        <v>184</v>
      </c>
      <c r="D205" s="113">
        <v>48.793150089749503</v>
      </c>
      <c r="E205" s="113">
        <v>65.373150089749402</v>
      </c>
      <c r="F205" s="113">
        <v>1.4504764123754901</v>
      </c>
      <c r="G205" s="113">
        <v>1.06132420417719</v>
      </c>
      <c r="H205" s="113">
        <v>0.77830441639660197</v>
      </c>
      <c r="I205" s="113">
        <v>1.4504764123754901</v>
      </c>
      <c r="J205" s="113">
        <v>1.06132420417719</v>
      </c>
      <c r="K205" s="113">
        <v>0.77830441639660197</v>
      </c>
      <c r="L205" s="114"/>
      <c r="M205" s="114"/>
    </row>
    <row r="206" spans="1:13" x14ac:dyDescent="0.2">
      <c r="A206" s="92" t="s">
        <v>377</v>
      </c>
      <c r="B206" s="113">
        <v>775.05</v>
      </c>
      <c r="C206" s="92" t="s">
        <v>184</v>
      </c>
      <c r="D206" s="113">
        <v>48.817999999999998</v>
      </c>
      <c r="E206" s="113">
        <v>65.397999999999996</v>
      </c>
      <c r="F206" s="113">
        <v>1.5512920268999999</v>
      </c>
      <c r="G206" s="113">
        <v>1.1350917270000001</v>
      </c>
      <c r="H206" s="113">
        <v>0.83240059980000003</v>
      </c>
      <c r="I206" s="113">
        <v>1.5512920268999999</v>
      </c>
      <c r="J206" s="113">
        <v>1.1350917270000001</v>
      </c>
      <c r="K206" s="113">
        <v>0.83240059980000003</v>
      </c>
      <c r="L206" s="114"/>
      <c r="M206" s="114"/>
    </row>
    <row r="207" spans="1:13" x14ac:dyDescent="0.2">
      <c r="A207" s="92" t="s">
        <v>378</v>
      </c>
      <c r="B207" s="113">
        <v>825.05</v>
      </c>
      <c r="C207" s="92" t="s">
        <v>184</v>
      </c>
      <c r="D207" s="113">
        <v>48.817999999999998</v>
      </c>
      <c r="E207" s="113">
        <v>65.397999999999996</v>
      </c>
      <c r="F207" s="113">
        <v>1.6513689269</v>
      </c>
      <c r="G207" s="113">
        <v>1.208318727</v>
      </c>
      <c r="H207" s="113">
        <v>0.88610039979999999</v>
      </c>
      <c r="I207" s="113">
        <v>1.6513689269</v>
      </c>
      <c r="J207" s="113">
        <v>1.208318727</v>
      </c>
      <c r="K207" s="113">
        <v>0.88610039979999999</v>
      </c>
      <c r="L207" s="114"/>
      <c r="M207" s="114"/>
    </row>
    <row r="208" spans="1:13" x14ac:dyDescent="0.2">
      <c r="A208" s="92" t="s">
        <v>88</v>
      </c>
      <c r="B208" s="113">
        <v>875.05</v>
      </c>
      <c r="C208" s="92" t="s">
        <v>184</v>
      </c>
      <c r="D208" s="113">
        <v>48.817999999999998</v>
      </c>
      <c r="E208" s="113">
        <v>65.397999999999996</v>
      </c>
      <c r="F208" s="113">
        <v>1.7514458268999999</v>
      </c>
      <c r="G208" s="113">
        <v>1.2815457269999999</v>
      </c>
      <c r="H208" s="113">
        <v>0.93980019979999996</v>
      </c>
      <c r="I208" s="113">
        <v>1.7514458268999999</v>
      </c>
      <c r="J208" s="113">
        <v>1.2815457269999999</v>
      </c>
      <c r="K208" s="113">
        <v>0.93980019979999996</v>
      </c>
      <c r="L208" s="114"/>
      <c r="M208" s="114"/>
    </row>
    <row r="209" spans="1:13" x14ac:dyDescent="0.2">
      <c r="A209" s="92" t="s">
        <v>379</v>
      </c>
      <c r="B209" s="113">
        <v>925.05</v>
      </c>
      <c r="C209" s="92" t="s">
        <v>195</v>
      </c>
      <c r="D209" s="113">
        <v>48.817999999999998</v>
      </c>
      <c r="E209" s="113">
        <v>65.397999999999996</v>
      </c>
      <c r="F209" s="113">
        <v>1.8515227269000001</v>
      </c>
      <c r="G209" s="113">
        <v>1.3547727270000001</v>
      </c>
      <c r="H209" s="113">
        <v>0.99349999980000003</v>
      </c>
      <c r="I209" s="113">
        <v>1.8515227269000001</v>
      </c>
      <c r="J209" s="113">
        <v>1.3547727270000001</v>
      </c>
      <c r="K209" s="113">
        <v>0.99349999980000003</v>
      </c>
      <c r="L209" s="114"/>
      <c r="M209" s="114"/>
    </row>
    <row r="210" spans="1:13" x14ac:dyDescent="0.2">
      <c r="A210" s="92" t="s">
        <v>380</v>
      </c>
      <c r="B210" s="113">
        <v>975.05</v>
      </c>
      <c r="C210" s="92" t="s">
        <v>195</v>
      </c>
      <c r="D210" s="113">
        <v>48.817999999999998</v>
      </c>
      <c r="E210" s="113">
        <v>65.397999999999996</v>
      </c>
      <c r="F210" s="113">
        <v>1.9515996269</v>
      </c>
      <c r="G210" s="113">
        <v>1.427999727</v>
      </c>
      <c r="H210" s="113">
        <v>1.0471997998</v>
      </c>
      <c r="I210" s="113">
        <v>1.9515996269</v>
      </c>
      <c r="J210" s="113">
        <v>1.427999727</v>
      </c>
      <c r="K210" s="113">
        <v>1.0471997998</v>
      </c>
      <c r="L210" s="114"/>
      <c r="M210" s="114"/>
    </row>
    <row r="211" spans="1:13" x14ac:dyDescent="0.2">
      <c r="A211" s="92" t="s">
        <v>381</v>
      </c>
      <c r="B211" s="113">
        <v>1050.05</v>
      </c>
      <c r="C211" s="92" t="s">
        <v>195</v>
      </c>
      <c r="D211" s="113">
        <v>48.817999999999998</v>
      </c>
      <c r="E211" s="113">
        <v>65.397999999999996</v>
      </c>
      <c r="F211" s="113">
        <v>2.1017149768999999</v>
      </c>
      <c r="G211" s="113">
        <v>1.537840227</v>
      </c>
      <c r="H211" s="113">
        <v>1.1277494997999999</v>
      </c>
      <c r="I211" s="113">
        <v>2.1017149768999999</v>
      </c>
      <c r="J211" s="113">
        <v>1.537840227</v>
      </c>
      <c r="K211" s="113">
        <v>1.1277494997999999</v>
      </c>
      <c r="L211" s="114"/>
      <c r="M211" s="114"/>
    </row>
    <row r="212" spans="1:13" x14ac:dyDescent="0.2">
      <c r="A212" s="92" t="s">
        <v>382</v>
      </c>
      <c r="B212" s="113">
        <v>1150.05</v>
      </c>
      <c r="C212" s="92" t="s">
        <v>195</v>
      </c>
      <c r="D212" s="113">
        <v>48.817999999999998</v>
      </c>
      <c r="E212" s="113">
        <v>65.397999999999996</v>
      </c>
      <c r="F212" s="113">
        <v>2.3018687769000001</v>
      </c>
      <c r="G212" s="113">
        <v>1.6842942270000001</v>
      </c>
      <c r="H212" s="113">
        <v>1.2351490998000001</v>
      </c>
      <c r="I212" s="113">
        <v>2.3018687769000001</v>
      </c>
      <c r="J212" s="113">
        <v>1.6842942270000001</v>
      </c>
      <c r="K212" s="113">
        <v>1.2351490998000001</v>
      </c>
      <c r="L212" s="114"/>
      <c r="M212" s="114"/>
    </row>
    <row r="213" spans="1:13" x14ac:dyDescent="0.2">
      <c r="A213" s="92" t="s">
        <v>383</v>
      </c>
      <c r="B213" s="113">
        <v>1300.05</v>
      </c>
      <c r="C213" s="92" t="s">
        <v>384</v>
      </c>
      <c r="D213" s="113">
        <v>48.817999999999998</v>
      </c>
      <c r="E213" s="113">
        <v>65.397999999999996</v>
      </c>
      <c r="F213" s="113">
        <v>2.6020994768999999</v>
      </c>
      <c r="G213" s="113">
        <v>1.9039752270000001</v>
      </c>
      <c r="H213" s="113">
        <v>1.3962484998</v>
      </c>
      <c r="I213" s="113">
        <v>2.6020994768999999</v>
      </c>
      <c r="J213" s="113">
        <v>1.9039752270000001</v>
      </c>
      <c r="K213" s="113">
        <v>1.3962484998</v>
      </c>
      <c r="L213" s="114"/>
      <c r="M213" s="114"/>
    </row>
    <row r="214" spans="1:13" x14ac:dyDescent="0.2">
      <c r="A214" s="92" t="s">
        <v>385</v>
      </c>
      <c r="B214" s="113">
        <v>1500.05</v>
      </c>
      <c r="C214" s="92" t="s">
        <v>384</v>
      </c>
      <c r="D214" s="113">
        <v>48.817999999999998</v>
      </c>
      <c r="E214" s="113">
        <v>65.397999999999996</v>
      </c>
      <c r="F214" s="113">
        <v>3.0024070769</v>
      </c>
      <c r="G214" s="113">
        <v>2.1968832269999998</v>
      </c>
      <c r="H214" s="113">
        <v>1.6110476998000001</v>
      </c>
      <c r="I214" s="113">
        <v>3.0024070769</v>
      </c>
      <c r="J214" s="113">
        <v>2.1968832269999998</v>
      </c>
      <c r="K214" s="113">
        <v>1.6110476998000001</v>
      </c>
      <c r="L214" s="114"/>
      <c r="M214" s="114"/>
    </row>
    <row r="215" spans="1:13" x14ac:dyDescent="0.2">
      <c r="A215" s="92" t="s">
        <v>386</v>
      </c>
      <c r="B215" s="113">
        <v>1800.05</v>
      </c>
      <c r="C215" s="92" t="s">
        <v>387</v>
      </c>
      <c r="D215" s="113">
        <v>48.817999999999998</v>
      </c>
      <c r="E215" s="113">
        <v>65.397999999999996</v>
      </c>
      <c r="F215" s="113">
        <v>3.6028684768999999</v>
      </c>
      <c r="G215" s="113">
        <v>2.6362452269999999</v>
      </c>
      <c r="H215" s="113">
        <v>1.9332464998000001</v>
      </c>
      <c r="I215" s="113">
        <v>3.6028684768999999</v>
      </c>
      <c r="J215" s="113">
        <v>2.6362452269999999</v>
      </c>
      <c r="K215" s="113">
        <v>1.9332464998000001</v>
      </c>
      <c r="L215" s="114"/>
      <c r="M215" s="114"/>
    </row>
    <row r="216" spans="1:13" x14ac:dyDescent="0.2">
      <c r="A216" s="92" t="s">
        <v>388</v>
      </c>
      <c r="B216" s="113">
        <v>2200.0500000000002</v>
      </c>
      <c r="C216" s="92" t="s">
        <v>387</v>
      </c>
      <c r="D216" s="113">
        <v>48.817999999999998</v>
      </c>
      <c r="E216" s="113">
        <v>65.397999999999996</v>
      </c>
      <c r="F216" s="113">
        <v>4.4034836768999996</v>
      </c>
      <c r="G216" s="113">
        <v>3.2220612270000002</v>
      </c>
      <c r="H216" s="113">
        <v>2.3628448997999998</v>
      </c>
      <c r="I216" s="113">
        <v>4.4034836768999996</v>
      </c>
      <c r="J216" s="113">
        <v>3.2220612270000002</v>
      </c>
      <c r="K216" s="113">
        <v>2.3628448997999998</v>
      </c>
      <c r="L216" s="114"/>
      <c r="M216" s="114"/>
    </row>
    <row r="217" spans="1:13" x14ac:dyDescent="0.2">
      <c r="A217" s="92" t="s">
        <v>389</v>
      </c>
      <c r="B217" s="113">
        <v>2700.05</v>
      </c>
      <c r="C217" s="92" t="s">
        <v>387</v>
      </c>
      <c r="D217" s="113">
        <v>48.817999999999998</v>
      </c>
      <c r="E217" s="113">
        <v>65.397999999999996</v>
      </c>
      <c r="F217" s="113">
        <v>5.4042526768999997</v>
      </c>
      <c r="G217" s="113">
        <v>3.9543312269999999</v>
      </c>
      <c r="H217" s="113">
        <v>2.8998428997999999</v>
      </c>
      <c r="I217" s="113">
        <v>5.4042526768999997</v>
      </c>
      <c r="J217" s="113">
        <v>3.9543312269999999</v>
      </c>
      <c r="K217" s="113">
        <v>2.8998428997999999</v>
      </c>
      <c r="L217" s="114"/>
      <c r="M217" s="114"/>
    </row>
    <row r="218" spans="1:13" x14ac:dyDescent="0.2">
      <c r="A218" s="92" t="s">
        <v>390</v>
      </c>
      <c r="B218" s="113">
        <v>3500.05</v>
      </c>
      <c r="C218" s="92" t="s">
        <v>387</v>
      </c>
      <c r="D218" s="113">
        <v>48.817999999999998</v>
      </c>
      <c r="E218" s="113">
        <v>65.397999999999996</v>
      </c>
      <c r="F218" s="113">
        <v>7.0054830769000001</v>
      </c>
      <c r="G218" s="113">
        <v>5.1259632269999997</v>
      </c>
      <c r="H218" s="113">
        <v>3.7590396998000002</v>
      </c>
      <c r="I218" s="113">
        <v>7.0054830769000001</v>
      </c>
      <c r="J218" s="113">
        <v>5.1259632269999997</v>
      </c>
      <c r="K218" s="113">
        <v>3.7590396998000002</v>
      </c>
      <c r="L218" s="114"/>
      <c r="M218" s="114"/>
    </row>
    <row r="219" spans="1:13" x14ac:dyDescent="0.2">
      <c r="A219" s="92" t="s">
        <v>391</v>
      </c>
      <c r="B219" s="113">
        <v>4750.05</v>
      </c>
      <c r="C219" s="92" t="s">
        <v>387</v>
      </c>
      <c r="D219" s="113">
        <v>48.817999999999998</v>
      </c>
      <c r="E219" s="113">
        <v>65.397999999999996</v>
      </c>
      <c r="F219" s="113">
        <v>9.5074055769000001</v>
      </c>
      <c r="G219" s="113">
        <v>6.956638227</v>
      </c>
      <c r="H219" s="113">
        <v>5.1015346998000002</v>
      </c>
      <c r="I219" s="113">
        <v>9.5074055769000001</v>
      </c>
      <c r="J219" s="113">
        <v>6.956638227</v>
      </c>
      <c r="K219" s="113">
        <v>5.1015346998000002</v>
      </c>
      <c r="L219" s="114"/>
      <c r="M219" s="114"/>
    </row>
    <row r="220" spans="1:13" x14ac:dyDescent="0.2">
      <c r="A220" s="65"/>
      <c r="B220" s="65"/>
      <c r="C220" s="65"/>
      <c r="D220" s="65"/>
      <c r="E220" s="65"/>
      <c r="F220" s="65"/>
      <c r="G220" s="111"/>
      <c r="H220" s="111"/>
      <c r="I220" s="65"/>
      <c r="J220" s="65"/>
      <c r="K220" s="65"/>
      <c r="L220" s="65"/>
      <c r="M220" s="65"/>
    </row>
    <row r="221" spans="1:13" ht="37.5" customHeight="1" x14ac:dyDescent="0.2">
      <c r="A221" s="104" t="s">
        <v>392</v>
      </c>
      <c r="B221" s="105"/>
      <c r="C221" s="65"/>
      <c r="D221" s="65"/>
      <c r="F221" s="65"/>
      <c r="H221" s="111"/>
      <c r="J221" s="65"/>
      <c r="K221" s="65"/>
      <c r="L221" s="65"/>
      <c r="M221" s="65"/>
    </row>
    <row r="222" spans="1:13" ht="30" customHeight="1" x14ac:dyDescent="0.2">
      <c r="A222" s="106" t="s">
        <v>393</v>
      </c>
      <c r="B222" s="106" t="s">
        <v>394</v>
      </c>
      <c r="C222" s="65"/>
      <c r="D222" s="65"/>
      <c r="F222" s="65"/>
      <c r="H222" s="111"/>
      <c r="J222" s="65"/>
      <c r="K222" s="65"/>
      <c r="L222" s="65"/>
      <c r="M222" s="65"/>
    </row>
    <row r="223" spans="1:13" ht="28.5" customHeight="1" x14ac:dyDescent="0.2">
      <c r="A223" s="99" t="s">
        <v>84</v>
      </c>
      <c r="B223" s="99" t="s">
        <v>84</v>
      </c>
      <c r="C223" s="65"/>
      <c r="D223" s="65"/>
      <c r="F223" s="65"/>
      <c r="H223" s="111"/>
      <c r="J223" s="65"/>
      <c r="K223" s="65"/>
      <c r="L223" s="65"/>
      <c r="M223" s="65"/>
    </row>
    <row r="224" spans="1:13" x14ac:dyDescent="0.2">
      <c r="A224" s="65"/>
      <c r="B224" s="65"/>
      <c r="C224" s="65"/>
      <c r="D224" s="65"/>
      <c r="F224" s="65"/>
      <c r="H224" s="111"/>
      <c r="I224" s="65"/>
      <c r="J224" s="65"/>
      <c r="K224" s="65"/>
      <c r="L224" s="65"/>
      <c r="M224" s="65"/>
    </row>
    <row r="225" spans="1:13" ht="37.5" customHeight="1" x14ac:dyDescent="0.2">
      <c r="A225" s="104" t="s">
        <v>395</v>
      </c>
      <c r="B225" s="115"/>
      <c r="D225" s="65"/>
      <c r="F225" s="38"/>
      <c r="H225" s="65"/>
      <c r="I225" s="65"/>
      <c r="J225" s="65"/>
      <c r="K225" s="65"/>
      <c r="L225" s="65"/>
      <c r="M225" s="65"/>
    </row>
    <row r="226" spans="1:13" ht="30" customHeight="1" x14ac:dyDescent="0.2">
      <c r="A226" s="106" t="s">
        <v>396</v>
      </c>
      <c r="B226" s="106" t="s">
        <v>397</v>
      </c>
      <c r="C226" s="106" t="s">
        <v>398</v>
      </c>
      <c r="D226" s="65"/>
      <c r="F226" s="65"/>
      <c r="H226" s="65"/>
      <c r="I226" s="65"/>
      <c r="J226" s="65"/>
      <c r="K226" s="65"/>
      <c r="L226" s="65"/>
      <c r="M226" s="65"/>
    </row>
    <row r="227" spans="1:13" x14ac:dyDescent="0.2">
      <c r="A227" s="116" t="s">
        <v>86</v>
      </c>
      <c r="B227" s="99" t="s">
        <v>185</v>
      </c>
      <c r="C227" s="99" t="s">
        <v>399</v>
      </c>
      <c r="D227" s="65"/>
      <c r="F227" s="65"/>
      <c r="H227" s="65"/>
      <c r="I227" s="65"/>
      <c r="J227" s="65"/>
      <c r="K227" s="65"/>
      <c r="L227" s="65"/>
      <c r="M227" s="65"/>
    </row>
    <row r="228" spans="1:13" ht="28.5" customHeight="1" x14ac:dyDescent="0.2">
      <c r="A228" s="116" t="s">
        <v>400</v>
      </c>
      <c r="B228" s="99" t="s">
        <v>189</v>
      </c>
      <c r="C228" s="99" t="s">
        <v>401</v>
      </c>
      <c r="D228" s="65"/>
      <c r="F228" s="65"/>
      <c r="H228" s="65"/>
      <c r="I228" s="65"/>
      <c r="J228" s="65"/>
      <c r="K228" s="65"/>
      <c r="L228" s="65"/>
      <c r="M228" s="65"/>
    </row>
    <row r="229" spans="1:13" ht="42.75" customHeight="1" x14ac:dyDescent="0.2">
      <c r="A229" s="116" t="s">
        <v>402</v>
      </c>
      <c r="B229" s="99" t="s">
        <v>192</v>
      </c>
      <c r="C229" s="99" t="s">
        <v>403</v>
      </c>
      <c r="D229" s="65"/>
      <c r="F229" s="65"/>
      <c r="H229" s="65"/>
      <c r="I229" s="65"/>
      <c r="J229" s="65"/>
      <c r="K229" s="65"/>
      <c r="L229" s="65"/>
      <c r="M229" s="65"/>
    </row>
    <row r="230" spans="1:13" ht="28.5" customHeight="1" x14ac:dyDescent="0.2">
      <c r="A230" s="99" t="s">
        <v>404</v>
      </c>
      <c r="B230" s="99" t="s">
        <v>189</v>
      </c>
      <c r="C230" s="99" t="s">
        <v>401</v>
      </c>
      <c r="D230" s="65"/>
      <c r="F230" s="65"/>
      <c r="H230" s="65"/>
      <c r="I230" s="65"/>
      <c r="J230" s="65"/>
      <c r="K230" s="65"/>
      <c r="L230" s="65"/>
      <c r="M230" s="65"/>
    </row>
    <row r="231" spans="1:13" ht="28.5" customHeight="1" x14ac:dyDescent="0.2">
      <c r="A231" s="99" t="s">
        <v>405</v>
      </c>
      <c r="B231" s="99" t="s">
        <v>189</v>
      </c>
      <c r="C231" s="99" t="s">
        <v>401</v>
      </c>
      <c r="D231" s="65"/>
      <c r="F231" s="65"/>
      <c r="H231" s="65"/>
      <c r="I231" s="117"/>
      <c r="J231" s="65"/>
      <c r="K231" s="65"/>
      <c r="L231" s="65"/>
      <c r="M231" s="65"/>
    </row>
    <row r="232" spans="1:13" ht="28.5" customHeight="1" x14ac:dyDescent="0.2">
      <c r="A232" s="116" t="s">
        <v>406</v>
      </c>
      <c r="B232" s="99" t="s">
        <v>189</v>
      </c>
      <c r="C232" s="99" t="s">
        <v>401</v>
      </c>
      <c r="D232" s="65"/>
      <c r="F232" s="65"/>
      <c r="H232" s="65"/>
      <c r="I232" s="117"/>
      <c r="J232" s="65"/>
      <c r="K232" s="65"/>
      <c r="L232" s="65"/>
      <c r="M232" s="65"/>
    </row>
    <row r="233" spans="1:13" ht="15" customHeight="1" x14ac:dyDescent="0.2">
      <c r="A233" s="65"/>
      <c r="B233" s="111"/>
      <c r="C233" s="65"/>
      <c r="D233" s="65"/>
      <c r="F233" s="65"/>
      <c r="H233" s="65"/>
      <c r="I233" s="117"/>
      <c r="J233" s="65"/>
      <c r="K233" s="65"/>
      <c r="L233" s="65"/>
      <c r="M233" s="65"/>
    </row>
    <row r="234" spans="1:13" ht="37.5" customHeight="1" x14ac:dyDescent="0.2">
      <c r="A234" s="104" t="s">
        <v>407</v>
      </c>
      <c r="B234" s="118"/>
      <c r="C234" s="65"/>
      <c r="D234" s="65"/>
      <c r="F234" s="65"/>
      <c r="H234" s="65"/>
      <c r="I234" s="117"/>
      <c r="J234" s="65"/>
      <c r="K234" s="65"/>
      <c r="L234" s="65"/>
      <c r="M234" s="65"/>
    </row>
    <row r="235" spans="1:13" ht="30" customHeight="1" x14ac:dyDescent="0.2">
      <c r="A235" s="119" t="s">
        <v>172</v>
      </c>
      <c r="B235" s="119" t="s">
        <v>394</v>
      </c>
      <c r="C235" s="65"/>
      <c r="D235" s="65"/>
      <c r="F235" s="65"/>
      <c r="H235" s="65"/>
      <c r="I235" s="65"/>
      <c r="J235" s="65"/>
      <c r="K235" s="65"/>
      <c r="L235" s="65"/>
      <c r="M235" s="65"/>
    </row>
    <row r="236" spans="1:13" x14ac:dyDescent="0.2">
      <c r="A236" s="99" t="s">
        <v>90</v>
      </c>
      <c r="B236" s="108" t="b">
        <f>TRUE()</f>
        <v>1</v>
      </c>
      <c r="C236" s="65"/>
      <c r="D236" s="65"/>
      <c r="F236" s="65"/>
      <c r="H236" s="65"/>
      <c r="I236" s="65"/>
      <c r="J236" s="65"/>
      <c r="K236" s="65"/>
      <c r="L236" s="65"/>
      <c r="M236" s="65"/>
    </row>
    <row r="237" spans="1:13" x14ac:dyDescent="0.2">
      <c r="A237" s="99" t="s">
        <v>408</v>
      </c>
      <c r="B237" s="108" t="b">
        <f>FALSE()</f>
        <v>0</v>
      </c>
      <c r="C237" s="65"/>
      <c r="D237" s="65"/>
      <c r="F237" s="65"/>
      <c r="H237" s="65"/>
      <c r="I237" s="65"/>
      <c r="J237" s="65"/>
      <c r="K237" s="65"/>
      <c r="L237" s="65"/>
      <c r="M237" s="65"/>
    </row>
    <row r="238" spans="1:13" x14ac:dyDescent="0.2">
      <c r="A238" s="65"/>
      <c r="B238" s="111"/>
      <c r="C238" s="111"/>
      <c r="D238" s="65"/>
      <c r="F238" s="65"/>
    </row>
    <row r="239" spans="1:13" ht="37.5" customHeight="1" x14ac:dyDescent="0.2">
      <c r="A239" s="104" t="s">
        <v>409</v>
      </c>
      <c r="B239" s="120"/>
      <c r="C239" s="111"/>
      <c r="D239" s="65"/>
    </row>
    <row r="240" spans="1:13" ht="15" customHeight="1" x14ac:dyDescent="0.2">
      <c r="A240" s="121" t="s">
        <v>410</v>
      </c>
      <c r="D240" s="65"/>
    </row>
    <row r="241" spans="1:8" x14ac:dyDescent="0.2">
      <c r="A241" s="122" t="s">
        <v>183</v>
      </c>
      <c r="D241" s="65"/>
      <c r="E241" s="65"/>
      <c r="F241" s="65"/>
      <c r="G241" s="111"/>
      <c r="H241" s="111"/>
    </row>
    <row r="242" spans="1:8" x14ac:dyDescent="0.2">
      <c r="A242" s="122" t="s">
        <v>201</v>
      </c>
      <c r="D242" s="65"/>
      <c r="E242" s="65"/>
      <c r="F242" s="65"/>
      <c r="G242" s="111"/>
      <c r="H242" s="111"/>
    </row>
    <row r="243" spans="1:8" x14ac:dyDescent="0.2">
      <c r="A243" s="122" t="s">
        <v>215</v>
      </c>
      <c r="D243" s="65"/>
      <c r="E243" s="65"/>
      <c r="F243" s="65"/>
      <c r="G243" s="111"/>
      <c r="H243" s="111"/>
    </row>
    <row r="244" spans="1:8" x14ac:dyDescent="0.2">
      <c r="A244" s="122" t="s">
        <v>224</v>
      </c>
      <c r="D244" s="65"/>
      <c r="E244" s="65"/>
      <c r="F244" s="65"/>
      <c r="G244" s="111"/>
      <c r="H244" s="111"/>
    </row>
    <row r="245" spans="1:8" x14ac:dyDescent="0.2">
      <c r="A245" s="122" t="s">
        <v>232</v>
      </c>
      <c r="D245" s="65"/>
      <c r="E245" s="65"/>
      <c r="F245" s="65"/>
      <c r="G245" s="111"/>
      <c r="H245" s="111"/>
    </row>
    <row r="246" spans="1:8" x14ac:dyDescent="0.2">
      <c r="A246" s="122" t="s">
        <v>242</v>
      </c>
      <c r="D246" s="65"/>
      <c r="E246" s="65"/>
      <c r="F246" s="65"/>
      <c r="G246" s="111"/>
      <c r="H246" s="111"/>
    </row>
    <row r="247" spans="1:8" x14ac:dyDescent="0.2">
      <c r="A247" s="122" t="s">
        <v>411</v>
      </c>
      <c r="D247" s="65"/>
      <c r="E247" s="65"/>
      <c r="F247" s="65"/>
      <c r="G247" s="111"/>
      <c r="H247" s="111"/>
    </row>
    <row r="248" spans="1:8" x14ac:dyDescent="0.2">
      <c r="A248" s="122" t="s">
        <v>253</v>
      </c>
      <c r="D248" s="65"/>
      <c r="E248" s="65"/>
      <c r="F248" s="65"/>
      <c r="G248" s="111"/>
      <c r="H248" s="111"/>
    </row>
    <row r="249" spans="1:8" x14ac:dyDescent="0.2">
      <c r="A249" s="122" t="s">
        <v>267</v>
      </c>
      <c r="D249" s="65"/>
      <c r="E249" s="65"/>
      <c r="F249" s="65"/>
      <c r="G249" s="111"/>
      <c r="H249" s="111"/>
    </row>
    <row r="250" spans="1:8" x14ac:dyDescent="0.2">
      <c r="A250" s="123" t="s">
        <v>347</v>
      </c>
      <c r="D250" s="65"/>
      <c r="E250" s="65"/>
      <c r="F250" s="65"/>
      <c r="G250" s="111"/>
      <c r="H250" s="111"/>
    </row>
    <row r="251" spans="1:8" x14ac:dyDescent="0.2">
      <c r="A251" s="123" t="s">
        <v>349</v>
      </c>
      <c r="D251" s="65"/>
      <c r="E251" s="65"/>
      <c r="F251" s="65"/>
      <c r="G251" s="111"/>
      <c r="H251" s="111"/>
    </row>
    <row r="252" spans="1:8" x14ac:dyDescent="0.2">
      <c r="A252" s="123" t="s">
        <v>350</v>
      </c>
      <c r="D252" s="65"/>
      <c r="E252" s="65"/>
      <c r="F252" s="65"/>
      <c r="G252" s="111"/>
      <c r="H252" s="111"/>
    </row>
    <row r="253" spans="1:8" x14ac:dyDescent="0.2">
      <c r="A253" s="123" t="s">
        <v>351</v>
      </c>
      <c r="D253" s="65"/>
      <c r="E253" s="65"/>
      <c r="F253" s="65"/>
      <c r="G253" s="111"/>
      <c r="H253" s="111"/>
    </row>
    <row r="254" spans="1:8" x14ac:dyDescent="0.2">
      <c r="A254" s="122" t="s">
        <v>96</v>
      </c>
      <c r="D254" s="65"/>
      <c r="E254" s="65"/>
      <c r="F254" s="65"/>
      <c r="G254" s="111"/>
      <c r="H254" s="111"/>
    </row>
    <row r="255" spans="1:8" x14ac:dyDescent="0.2">
      <c r="A255" s="122" t="s">
        <v>352</v>
      </c>
      <c r="D255" s="65"/>
      <c r="E255" s="65"/>
      <c r="F255" s="65"/>
      <c r="G255" s="111"/>
      <c r="H255" s="111"/>
    </row>
    <row r="256" spans="1:8" x14ac:dyDescent="0.2">
      <c r="A256" s="122" t="s">
        <v>353</v>
      </c>
      <c r="D256" s="65"/>
      <c r="E256" s="65"/>
      <c r="F256" s="65"/>
      <c r="G256" s="111"/>
      <c r="H256" s="111"/>
    </row>
    <row r="257" spans="1:8" x14ac:dyDescent="0.2">
      <c r="A257" s="124" t="s">
        <v>348</v>
      </c>
      <c r="D257" s="65"/>
      <c r="E257" s="65"/>
      <c r="F257" s="65"/>
      <c r="G257" s="111"/>
      <c r="H257" s="111"/>
    </row>
    <row r="259" spans="1:8" ht="37.5" customHeight="1" x14ac:dyDescent="0.2">
      <c r="A259" s="104" t="s">
        <v>412</v>
      </c>
      <c r="B259" s="125"/>
    </row>
    <row r="260" spans="1:8" ht="15" customHeight="1" x14ac:dyDescent="0.2">
      <c r="A260" s="119" t="s">
        <v>413</v>
      </c>
    </row>
    <row r="261" spans="1:8" x14ac:dyDescent="0.2">
      <c r="A261" s="99" t="s">
        <v>183</v>
      </c>
    </row>
    <row r="262" spans="1:8" x14ac:dyDescent="0.2">
      <c r="A262" s="99" t="s">
        <v>201</v>
      </c>
    </row>
    <row r="263" spans="1:8" x14ac:dyDescent="0.2">
      <c r="A263" s="99" t="s">
        <v>215</v>
      </c>
    </row>
    <row r="264" spans="1:8" x14ac:dyDescent="0.2">
      <c r="A264" s="99" t="s">
        <v>224</v>
      </c>
    </row>
    <row r="265" spans="1:8" x14ac:dyDescent="0.2">
      <c r="A265" s="99" t="s">
        <v>232</v>
      </c>
    </row>
    <row r="266" spans="1:8" x14ac:dyDescent="0.2">
      <c r="A266" s="99" t="s">
        <v>242</v>
      </c>
    </row>
    <row r="267" spans="1:8" x14ac:dyDescent="0.2">
      <c r="A267" s="99" t="s">
        <v>253</v>
      </c>
    </row>
    <row r="268" spans="1:8" x14ac:dyDescent="0.2">
      <c r="A268" s="99" t="s">
        <v>267</v>
      </c>
    </row>
    <row r="269" spans="1:8" x14ac:dyDescent="0.2">
      <c r="A269" s="99" t="s">
        <v>347</v>
      </c>
    </row>
    <row r="270" spans="1:8" x14ac:dyDescent="0.2">
      <c r="A270" s="109" t="s">
        <v>349</v>
      </c>
    </row>
    <row r="271" spans="1:8" x14ac:dyDescent="0.2">
      <c r="A271" s="109" t="s">
        <v>350</v>
      </c>
    </row>
    <row r="272" spans="1:8" x14ac:dyDescent="0.2">
      <c r="A272" s="109" t="s">
        <v>351</v>
      </c>
    </row>
    <row r="273" spans="1:1" x14ac:dyDescent="0.2">
      <c r="A273" s="99" t="s">
        <v>96</v>
      </c>
    </row>
    <row r="274" spans="1:1" x14ac:dyDescent="0.2">
      <c r="A274" s="99" t="s">
        <v>352</v>
      </c>
    </row>
    <row r="275" spans="1:1" x14ac:dyDescent="0.2">
      <c r="A275" s="99" t="s">
        <v>353</v>
      </c>
    </row>
    <row r="276" spans="1:1" x14ac:dyDescent="0.2">
      <c r="A276" s="99" t="s">
        <v>348</v>
      </c>
    </row>
    <row r="278" spans="1:1" ht="37.5" customHeight="1" x14ac:dyDescent="0.2">
      <c r="A278" s="5" t="s">
        <v>414</v>
      </c>
    </row>
    <row r="279" spans="1:1" ht="15" customHeight="1" x14ac:dyDescent="0.2">
      <c r="A279" s="119" t="s">
        <v>415</v>
      </c>
    </row>
    <row r="280" spans="1:1" x14ac:dyDescent="0.2">
      <c r="A280" s="99" t="str">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dataValidations count="1">
    <dataValidation allowBlank="1" showInputMessage="1" showErrorMessage="1" prompt="This value is dependent on the rainfall volume." sqref="H187 G191:H193" xr:uid="{00000000-0002-0000-0600-000000000000}">
      <formula1>0</formula1>
      <formula2>0</formula2>
    </dataValidation>
  </dataValidations>
  <pageMargins left="0.7" right="0.7" top="0.75" bottom="0.75" header="0.511811023622047" footer="0.511811023622047"/>
  <pageSetup paperSize="9" orientation="portrait" horizontalDpi="300" verticalDpi="300"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Steven Bainbridge Lone Wolf Planning</cp:lastModifiedBy>
  <dcterms:modified xsi:type="dcterms:W3CDTF">2026-10-04T11:52:29Z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2021-10-14T13:24:34Z</dcterms:created>
  <dc:creator>Steven Bainbridge</dc:creator>
  <dc:description/>
  <dc:language>en-US</dc:language>
  <cp:lastModifiedBy>Steven Bainbridge Lone Wolf Planning</cp:lastModifiedBy>
  <dcterms:modified xsi:type="dcterms:W3CDTF">2026-09-27T16:59:17Z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Distribution">
    <vt:lpwstr>4;#Internal Defra Group|0867f7b3-e76e-40ca-bb1f-5ba341a49230</vt:lpwstr>
  </property>
  <property fmtid="{D5CDD505-2E9C-101B-9397-08002B2CF9AE}" pid="4" name="HOCopyrightLevel">
    <vt:lpwstr>1;#Crown|69589897-2828-4761-976e-717fd8e631c9</vt:lpwstr>
  </property>
  <property fmtid="{D5CDD505-2E9C-101B-9397-08002B2CF9AE}" pid="5" name="HOGovernmentSecurityClassification">
    <vt:lpwstr>3;#Official|14c80daa-741b-422c-9722-f71693c9ede4</vt:lpwstr>
  </property>
  <property fmtid="{D5CDD505-2E9C-101B-9397-08002B2CF9AE}" pid="6" name="HOSiteType">
    <vt:lpwstr>9;#Team|ff0485df-0575-416f-802f-e999165821b7</vt:lpwstr>
  </property>
  <property fmtid="{D5CDD505-2E9C-101B-9397-08002B2CF9AE}" pid="7" name="InformationType">
    <vt:lpwstr/>
  </property>
  <property fmtid="{D5CDD505-2E9C-101B-9397-08002B2CF9AE}" pid="8" name="MediaServiceImageTags">
    <vt:lpwstr/>
  </property>
  <property fmtid="{D5CDD505-2E9C-101B-9397-08002B2CF9AE}" pid="9" name="OrganisationalUnit">
    <vt:lpwstr>2;#NE|275df9ce-cd92-4318-adfe-db572e51c7ff</vt:lpwstr>
  </property>
</Properties>
</file>