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ichData/rdrichvalue.xml" ContentType="application/vnd.ms-excel.rdrichvalue+xml"/>
  <Override PartName="/xl/richData/rdRichValueTypes.xml" ContentType="application/vnd.ms-excel.rdrichvaluetypes+xml"/>
  <Override PartName="/xl/richData/rdrichvaluestructure.xml" ContentType="application/vnd.ms-excel.rdrichvaluestruc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2"/>
  <workbookPr updateLinks="never" defaultThemeVersion="166925"/>
  <mc:AlternateContent xmlns:mc="http://schemas.openxmlformats.org/markup-compatibility/2006">
    <mc:Choice Requires="x15">
      <x15ac:absPath xmlns:x15ac="http://schemas.microsoft.com/office/spreadsheetml/2010/11/ac" url="/Volumes/usbshare1/TFH Reeve Projects/1547 - Alvediston Manor (Heath)/23. Nutrient Neutrality calculator/"/>
    </mc:Choice>
  </mc:AlternateContent>
  <xr:revisionPtr revIDLastSave="0" documentId="8_{3031468D-D39D-904D-8AF9-2F523FA8C652}" xr6:coauthVersionLast="36" xr6:coauthVersionMax="36"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0" yWindow="500" windowWidth="38300" windowHeight="21100" tabRatio="801"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<sst xmlns="http://schemas.openxmlformats.org/spreadsheetml/2006/main" count="1106" uniqueCount="419">
  <si>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</si>
  <si>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</si>
  <si>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</si>
  <si>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</si>
  <si>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</si>
  <si>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</si>
  <si>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</si>
  <si>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</si>
  <si>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</si>
  <si>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</si>
  <si>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</si>
  <si>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</si>
  <si>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</si>
  <si>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</si>
  <si>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</si>
  <si>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</si>
  <si>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</si>
  <si>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</si>
  <si>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</si>
  <si>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</si>
  <si>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</si>
  <si>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</si>
  <si>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</si>
  <si>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</si>
  <si>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</si>
  <si>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</si>
  <si>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</si>
  <si>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</si>
  <si>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</si>
  <si>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</si>
  <si>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</si>
  <si>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</si>
  <si>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</si>
  <si>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</si>
  <si>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</si>
  <si>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</si>
  <si>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</si>
  <si>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</si>
  <si>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</si>
  <si>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</si>
  <si>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</si>
  <si>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</si>
  <si>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</si>
  <si>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</si>
  <si>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</si>
  <si>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</si>
  <si>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</si>
  <si>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</si>
  <si>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</si>
  <si>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</si>
  <si>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</si>
  <si>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</si>
  <si>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</si>
  <si>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</si>
  <si>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</si>
  <si>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</si>
  <si>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</si>
  <si>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</si>
  <si>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</si>
  <si>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</si>
  <si>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</si>
  <si>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</si>
  <si>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</si>
  <si>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</si>
  <si>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</si>
  <si>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</si>
  <si>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</si>
  <si>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</si>
  <si>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</si>
  <si>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</si>
  <si>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</si>
  <si>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</si>
  <si>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</si>
  <si>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</si>
  <si>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</si>
  <si>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</si>
  <si>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</si>
  <si>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</si>
  <si>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</si>
  <si>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</si>
  <si>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</si>
  <si>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</si>
  <si>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</si>
  <si>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</si>
  <si>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</si>
  <si>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</si>
  <si>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</si>
  <si>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</si>
  <si>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</si>
  <si>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</si>
  <si>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</si>
  <si>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</si>
  <si>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</si>
  <si>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</si>
  <si>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</si>
  <si>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</si>
  <si>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</si>
  <si>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</si>
  <si>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</si>
  <si>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</si>
  <si>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</si>
  <si>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</si>
  <si>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</si>
  <si>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</si>
  <si>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</si>
  <si>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</si>
  <si>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</si>
  <si>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</si>
  <si>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</si>
  <si>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</si>
  <si>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</si>
  <si>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</si>
  <si>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</si>
  <si>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</si>
  <si>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</si>
  <si>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</si>
  <si>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</si>
  <si>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</si>
  <si>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</si>
  <si>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</si>
  <si>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</si>
  <si>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</si>
  <si>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</si>
  <si>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</si>
  <si>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</si>
  <si>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</si>
  <si>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</si>
  <si>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</si>
  <si>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</si>
  <si>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</si>
  <si>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</si>
  <si>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</si>
  <si>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</si>
  <si>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</si>
  <si>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</si>
  <si>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</si>
  <si>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</si>
  <si>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</si>
  <si>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</si>
  <si>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</si>
  <si>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</si>
  <si>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</si>
  <si>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</si>
  <si>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</si>
  <si>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</si>
  <si>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</si>
  <si>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</si>
  <si>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</si>
  <si>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</si>
  <si>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</si>
  <si>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</si>
  <si>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</si>
  <si>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</si>
  <si>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</si>
  <si>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</si>
  <si>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</si>
  <si>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</si>
  <si>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</si>
  <si>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</si>
  <si>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</si>
  <si>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</si>
  <si>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</si>
  <si>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</si>
  <si>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</si>
  <si>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</si>
  <si>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</si>
  <si>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</si>
  <si>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</si>
  <si>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</si>
  <si>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</si>
  <si>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</si>
  <si>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</si>
  <si>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</si>
  <si>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</si>
  <si>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</si>
  <si>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</si>
  <si>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</si>
  <si>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</si>
  <si>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</si>
  <si>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</si>
  <si>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</si>
  <si>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</si>
  <si>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</si>
  <si>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</si>
  <si>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</si>
  <si>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</si>
  <si>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</si>
  <si>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</si>
  <si>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</si>
  <si>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</si>
  <si>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</si>
  <si>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</si>
  <si>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</si>
  <si>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</si>
  <si>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</si>
  <si>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</si>
  <si>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</si>
  <si>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</si>
  <si>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</si>
  <si>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</si>
  <si>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</si>
  <si>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</si>
  <si>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</si>
  <si>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</si>
  <si>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</si>
  <si>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</si>
  <si>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</si>
  <si>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</si>
  <si>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</si>
  <si>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</si>
  <si>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</si>
  <si>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</si>
  <si>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</si>
  <si>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</si>
  <si>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</si>
  <si>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</si>
  <si>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</si>
  <si>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</si>
  <si>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</si>
  <si>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</si>
  <si>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</si>
  <si>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</si>
  <si>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</si>
  <si>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</si>
  <si>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</si>
  <si>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</si>
  <si>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</si>
  <si>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</si>
  <si>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</si>
  <si>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</si>
  <si>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</si>
  <si>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</si>
  <si>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</si>
  <si>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</si>
  <si>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</si>
  <si>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</si>
  <si>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</si>
  <si>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</si>
  <si>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</si>
  <si>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</si>
  <si>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</si>
  <si>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</si>
  <si>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</si>
  <si>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</si>
  <si>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</si>
  <si>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</si>
  <si>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</si>
  <si>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</si>
  <si>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</si>
  <si>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</si>
  <si>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</si>
  <si>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</si>
  <si>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</si>
  <si>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</si>
  <si>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</si>
  <si>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</si>
  <si>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</si>
  <si>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</si>
  <si>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</si>
  <si>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</si>
  <si>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</si>
  <si>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</si>
  <si>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</si>
  <si>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</si>
  <si>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</si>
  <si>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</si>
  <si>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</si>
  <si>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</si>
  <si>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</si>
  <si>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</si>
  <si>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</si>
  <si>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</si>
  <si>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</si>
  <si>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</si>
  <si>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</si>
  <si>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</si>
  <si>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</si>
  <si>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</si>
  <si>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</si>
  <si>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</si>
  <si>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</si>
  <si>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</si>
  <si>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</si>
  <si>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</si>
  <si>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</si>
  <si>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</si>
  <si>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</si>
  <si>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</si>
  <si>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</si>
  <si>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</si>
  <si>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</si>
  <si>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</si>
  <si>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</si>
  <si>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</si>
  <si>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</si>
  <si>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</si>
  <si>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</si>
  <si>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</si>
  <si>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</si>
  <si>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</si>
  <si>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</si>
  <si>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</si>
  <si>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</si>
  <si>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</si>
  <si>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</si>
  <si>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</si>
  <si>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</si>
  <si>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</si>
  <si>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</si>
  <si>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</si>
  <si>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</si>
  <si>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</si>
  <si>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</si>
  <si>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</si>
  <si>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</si>
  <si>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</si>
  <si>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</si>
  <si>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</si>
  <si>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</si>
  <si>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</si>
  <si>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</si>
  <si>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</si>
  <si>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</si>
  <si>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</si>
  <si>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</si>
  <si>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</si>
  <si>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</si>
  <si>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</si>
  <si>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</si>
  <si>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</si>
  <si>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</si>
  <si>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</si>
  <si>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</si>
  <si>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</si>
  <si>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</si>
  <si>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</si>
  <si>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</si>
  <si>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</si>
  <si>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</si>
  <si>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</si>
  <si>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</si>
  <si>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</si>
  <si>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</si>
  <si>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</si>
  <si>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</si>
  <si>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</si>
  <si>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</si>
  <si>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</si>
  <si>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</si>
  <si>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</si>
  <si>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</si>
  <si>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</si>
  <si>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</si>
  <si>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</si>
  <si>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</si>
  <si>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</si>
  <si>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</si>
  <si>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</si>
  <si>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</si>
  <si>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</si>
  <si>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</si>
  <si>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</si>
  <si>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</si>
  <si>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</si>
  <si>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</si>
  <si>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</si>
  <si>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</si>
  <si>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</si>
  <si>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</si>
  <si>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</si>
  <si>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</si>
  <si>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</si>
  <si>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</si>
  <si>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</si>
  <si>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</si>
  <si>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</si>
  <si>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</si>
  <si>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</si>
  <si>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</si>
  <si>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</si>
  <si>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</si>
  <si>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</si>
  <si>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</si>
  <si>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</si>
  <si>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</si>
  <si>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</si>
  <si>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</si>
  <si>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</si>
  <si>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</si>
  <si>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</si>
  <si>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</si>
  <si>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</si>
  <si>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</si>
  <si>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</si>
  <si>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</si>
  <si>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</si>
  <si>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</si>
  <si>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</si>
  <si>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</si>
  <si>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</si>
  <si>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</si>
  <si>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</si>
  <si>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</si>
  <si>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</si>
  <si>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</si>
  <si>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</si>
  <si>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</si>
  <si>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</si>
  <si>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</si>
  <si>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</si>
  <si>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</si>
  <si>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</si>
  <si>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</si>
  <si>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</si>
  <si>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</si>
  <si>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</si>
  <si>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</si>
  <si>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Partly converted stable building</t>
  </si>
  <si>
    <t>Site drainage to soakaway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</si>
</sst>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20"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n/Library/Containers/com.microsoft.Excel/Data/Documents/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abSelected="1" zoomScaleNormal="100" workbookViewId="0"/>
  </sheetViews>
  <sheetFormatPr baseColWidth="10" defaultColWidth="8.83203125" defaultRowHeight="16" x14ac:dyDescent="0.2"/>
  <cols>
    <col min="1" max="1" width="124.33203125" style="6" customWidth="1"/>
    <col min="2" max="2" width="44.83203125" style="6" customWidth="1"/>
    <col min="3" max="207" width="8.5" style="6" customWidth="1"/>
    <col min="208" max="16384" width="8.83203125" style="6"/>
  </cols>
  <sheetData>
    <row r="1" spans="1:2" ht="50.5" customHeight="1" x14ac:dyDescent="0.2">
      <c r="A1" s="5" t="s">
        <v>0</v>
      </c>
    </row>
    <row r="2" spans="1:2" ht="23.5" customHeight="1" x14ac:dyDescent="0.2">
      <c r="A2" s="112" t="s">
        <v>1</v>
      </c>
    </row>
    <row r="3" spans="1:2" ht="24" customHeight="1" x14ac:dyDescent="0.2">
      <c r="A3" s="7" t="s">
        <v>2</v>
      </c>
    </row>
    <row r="4" spans="1:2" ht="23.25" customHeight="1" x14ac:dyDescent="0.2">
      <c r="A4" s="7" t="s">
        <v>3</v>
      </c>
    </row>
    <row r="5" spans="1:2" ht="26.25" customHeight="1" x14ac:dyDescent="0.2">
      <c r="A5" s="7" t="s">
        <v>4</v>
      </c>
    </row>
    <row r="6" spans="1:2" ht="26.25" customHeight="1" x14ac:dyDescent="0.2">
      <c r="A6" s="7" t="s">
        <v>5</v>
      </c>
    </row>
    <row r="7" spans="1:2" ht="39.75" customHeight="1" x14ac:dyDescent="0.2">
      <c r="A7" s="7" t="s">
        <v>6</v>
      </c>
    </row>
    <row r="8" spans="1:2" ht="40.5" customHeight="1" x14ac:dyDescent="0.2">
      <c r="A8" s="7" t="s">
        <v>7</v>
      </c>
    </row>
    <row r="9" spans="1:2" ht="37.5" customHeight="1" x14ac:dyDescent="0.2">
      <c r="A9" s="8" t="s">
        <v>8</v>
      </c>
    </row>
    <row r="10" spans="1:2" ht="37.5" customHeight="1" x14ac:dyDescent="0.2">
      <c r="A10" s="9" t="s">
        <v>9</v>
      </c>
      <c r="B10" s="10" t="s">
        <v>10</v>
      </c>
    </row>
    <row r="11" spans="1:2" ht="20.25" customHeight="1" x14ac:dyDescent="0.2">
      <c r="A11" s="7" t="s">
        <v>11</v>
      </c>
      <c r="B11" s="11" t="s">
        <v>12</v>
      </c>
    </row>
    <row r="12" spans="1:2" ht="20.25" customHeight="1" x14ac:dyDescent="0.2">
      <c r="A12" s="7" t="s">
        <v>13</v>
      </c>
      <c r="B12" s="11" t="s">
        <v>14</v>
      </c>
    </row>
    <row r="13" spans="1:2" ht="20.25" customHeight="1" x14ac:dyDescent="0.2">
      <c r="A13" s="7" t="s">
        <v>15</v>
      </c>
      <c r="B13" s="11" t="s">
        <v>16</v>
      </c>
    </row>
    <row r="14" spans="1:2" ht="20.25" customHeight="1" x14ac:dyDescent="0.2">
      <c r="A14" s="7" t="s">
        <v>17</v>
      </c>
      <c r="B14" s="11" t="s">
        <v>18</v>
      </c>
    </row>
    <row r="15" spans="1:2" ht="20.25" customHeight="1" x14ac:dyDescent="0.2">
      <c r="A15" s="7" t="s">
        <v>19</v>
      </c>
      <c r="B15" s="11" t="s">
        <v>20</v>
      </c>
    </row>
    <row r="16" spans="1:2" ht="37.5" customHeight="1" x14ac:dyDescent="0.2">
      <c r="A16" s="8" t="s">
        <v>21</v>
      </c>
      <c r="B16" s="12"/>
    </row>
    <row r="17" spans="1:2" ht="20.25" customHeight="1" x14ac:dyDescent="0.2">
      <c r="A17" s="7" t="s">
        <v>22</v>
      </c>
      <c r="B17" s="12"/>
    </row>
    <row r="18" spans="1:2" ht="36.75" customHeight="1" x14ac:dyDescent="0.2">
      <c r="A18" s="7" t="s">
        <v>23</v>
      </c>
      <c r="B18" s="12"/>
    </row>
    <row r="19" spans="1:2" ht="36.75" customHeight="1" x14ac:dyDescent="0.2">
      <c r="A19" s="7" t="s">
        <v>24</v>
      </c>
      <c r="B19" s="12"/>
    </row>
    <row r="20" spans="1:2" ht="67.5" customHeight="1" x14ac:dyDescent="0.2">
      <c r="A20" s="7" t="s">
        <v>25</v>
      </c>
    </row>
    <row r="21" spans="1:2" ht="33" customHeight="1" x14ac:dyDescent="0.2">
      <c r="A21" s="7" t="s">
        <v>26</v>
      </c>
    </row>
    <row r="22" spans="1:2" ht="25.5" customHeight="1" x14ac:dyDescent="0.2">
      <c r="A22" s="11" t="s">
        <v>27</v>
      </c>
    </row>
    <row r="23" spans="1:2" ht="22.5" customHeight="1" x14ac:dyDescent="0.2">
      <c r="A23" s="7" t="s">
        <v>28</v>
      </c>
    </row>
    <row r="24" spans="1:2" ht="34" x14ac:dyDescent="0.2">
      <c r="A24" s="7" t="s">
        <v>29</v>
      </c>
    </row>
    <row r="25" spans="1:2" ht="37.5" customHeight="1" x14ac:dyDescent="0.2">
      <c r="A25" s="7" t="s">
        <v>30</v>
      </c>
    </row>
    <row r="26" spans="1:2" ht="54" customHeight="1" x14ac:dyDescent="0.2">
      <c r="A26" s="113" t="s">
        <v>31</v>
      </c>
    </row>
    <row r="27" spans="1:2" ht="38.5" customHeight="1" x14ac:dyDescent="0.2">
      <c r="A27" s="7" t="s">
        <v>32</v>
      </c>
    </row>
    <row r="28" spans="1:2" ht="37.5" customHeight="1" x14ac:dyDescent="0.2">
      <c r="A28" s="8" t="s">
        <v>33</v>
      </c>
    </row>
    <row r="29" spans="1:2" ht="22.5" customHeight="1" x14ac:dyDescent="0.2">
      <c r="A29" s="7" t="s">
        <v>34</v>
      </c>
    </row>
    <row r="30" spans="1:2" ht="50.25" customHeight="1" x14ac:dyDescent="0.2">
      <c r="A30" s="7" t="s">
        <v>35</v>
      </c>
    </row>
    <row r="31" spans="1:2" ht="51.75" customHeight="1" x14ac:dyDescent="0.2">
      <c r="A31" s="7" t="s">
        <v>36</v>
      </c>
    </row>
    <row r="32" spans="1:2" ht="161.5" customHeight="1" x14ac:dyDescent="0.2">
      <c r="A32" s="7" t="s">
        <v>37</v>
      </c>
    </row>
    <row r="33" spans="1:2" ht="53.25" customHeight="1" x14ac:dyDescent="0.2">
      <c r="A33" s="7" t="s">
        <v>38</v>
      </c>
    </row>
    <row r="34" spans="1:2" ht="43.5" customHeight="1" x14ac:dyDescent="0.2">
      <c r="A34" s="7" t="s">
        <v>39</v>
      </c>
    </row>
    <row r="35" spans="1:2" ht="40" customHeight="1" x14ac:dyDescent="0.2">
      <c r="A35" s="7" t="s">
        <v>40</v>
      </c>
    </row>
    <row r="36" spans="1:2" ht="156.75" customHeight="1" x14ac:dyDescent="0.2">
      <c r="A36" s="7" t="s">
        <v>41</v>
      </c>
    </row>
    <row r="37" spans="1:2" ht="37.5" customHeight="1" x14ac:dyDescent="0.2">
      <c r="A37" s="8" t="s">
        <v>42</v>
      </c>
    </row>
    <row r="38" spans="1:2" ht="79.5" customHeight="1" x14ac:dyDescent="0.2">
      <c r="A38" s="7" t="s">
        <v>43</v>
      </c>
    </row>
    <row r="39" spans="1:2" ht="72" customHeight="1" x14ac:dyDescent="0.2">
      <c r="A39" s="11" t="s">
        <v>44</v>
      </c>
    </row>
    <row r="40" spans="1:2" ht="29.25" customHeight="1" x14ac:dyDescent="0.2">
      <c r="A40" s="11" t="s">
        <v>45</v>
      </c>
    </row>
    <row r="41" spans="1:2" ht="37" customHeight="1" x14ac:dyDescent="0.2">
      <c r="A41" s="8" t="s">
        <v>46</v>
      </c>
    </row>
    <row r="42" spans="1:2" ht="37.5" customHeight="1" x14ac:dyDescent="0.2">
      <c r="A42" s="9" t="s">
        <v>47</v>
      </c>
      <c r="B42" s="13"/>
    </row>
    <row r="43" spans="1:2" ht="41.5" customHeight="1" x14ac:dyDescent="0.2">
      <c r="A43" s="113" t="s">
        <v>48</v>
      </c>
      <c r="B43" s="14"/>
    </row>
    <row r="44" spans="1:2" ht="27" customHeight="1" x14ac:dyDescent="0.2">
      <c r="A44" s="113" t="s">
        <v>49</v>
      </c>
      <c r="B44" s="14"/>
    </row>
    <row r="45" spans="1:2" ht="42.75" customHeight="1" x14ac:dyDescent="0.2">
      <c r="A45" s="11" t="s">
        <v>50</v>
      </c>
      <c r="B45" s="14"/>
    </row>
    <row r="46" spans="1:2" ht="41.5" customHeight="1" x14ac:dyDescent="0.2">
      <c r="A46" s="114" t="s">
        <v>51</v>
      </c>
      <c r="B46" s="14"/>
    </row>
    <row r="47" spans="1:2" ht="37" customHeight="1" x14ac:dyDescent="0.2">
      <c r="A47" s="8" t="s">
        <v>52</v>
      </c>
    </row>
    <row r="48" spans="1:2" ht="56.5" customHeight="1" x14ac:dyDescent="0.2">
      <c r="A48" s="7" t="s">
        <v>53</v>
      </c>
    </row>
    <row r="49" spans="1:1" ht="208" customHeight="1" x14ac:dyDescent="0.2">
      <c r="A49" s="7" t="s">
        <v>54</v>
      </c>
    </row>
    <row r="50" spans="1:1" ht="29.25" customHeight="1" x14ac:dyDescent="0.2">
      <c r="A50" s="16" t="s">
        <v>55</v>
      </c>
    </row>
    <row r="51" spans="1:1" ht="35.5" customHeight="1" x14ac:dyDescent="0.2">
      <c r="A51" s="8" t="s">
        <v>56</v>
      </c>
    </row>
    <row r="52" spans="1:1" ht="36.75" customHeight="1" x14ac:dyDescent="0.2">
      <c r="A52" s="7" t="s">
        <v>57</v>
      </c>
    </row>
    <row r="53" spans="1:1" ht="195.75" customHeight="1" x14ac:dyDescent="0.2">
      <c r="A53" s="7" t="s">
        <v>58</v>
      </c>
    </row>
    <row r="54" spans="1:1" ht="37.5" customHeight="1" x14ac:dyDescent="0.2">
      <c r="A54" s="8" t="s">
        <v>59</v>
      </c>
    </row>
    <row r="55" spans="1:1" ht="25.5" customHeight="1" x14ac:dyDescent="0.2">
      <c r="A55" s="7" t="s">
        <v>60</v>
      </c>
    </row>
    <row r="56" spans="1:1" ht="23.25" customHeight="1" x14ac:dyDescent="0.2">
      <c r="A56" s="7" t="s">
        <v>61</v>
      </c>
    </row>
    <row r="57" spans="1:1" ht="39" customHeight="1" x14ac:dyDescent="0.2">
      <c r="A57" s="7" t="s">
        <v>62</v>
      </c>
    </row>
    <row r="68" spans="1:1" x14ac:dyDescent="0.2">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Normal="100" workbookViewId="0">
      <selection activeCell="A18" sqref="A18"/>
    </sheetView>
  </sheetViews>
  <sheetFormatPr baseColWidth="10" defaultColWidth="8.83203125" defaultRowHeight="15" x14ac:dyDescent="0.2"/>
  <cols>
    <col min="1" max="1" width="120.83203125" style="17" customWidth="1"/>
    <col min="2" max="2" width="33.5" style="17" customWidth="1"/>
    <col min="3" max="3" width="26.1640625" style="17" customWidth="1"/>
    <col min="4" max="6" width="30.5" style="17" customWidth="1"/>
    <col min="7" max="360" width="8.5" style="17" customWidth="1"/>
    <col min="361" max="16384" width="8.83203125" style="17"/>
  </cols>
  <sheetData>
    <row r="1" spans="1:5" ht="50.25" customHeight="1" x14ac:dyDescent="0.2">
      <c r="A1" s="5" t="s">
        <v>12</v>
      </c>
    </row>
    <row r="2" spans="1:5" ht="409.5" customHeight="1" x14ac:dyDescent="0.2">
      <c r="A2" s="124" t="s">
        <v>63</v>
      </c>
    </row>
    <row r="3" spans="1:5" ht="51.75" customHeight="1" x14ac:dyDescent="0.2">
      <c r="A3" s="8" t="s">
        <v>64</v>
      </c>
      <c r="B3" s="15"/>
      <c r="C3" s="6"/>
    </row>
    <row r="4" spans="1:5" ht="51" x14ac:dyDescent="0.2">
      <c r="A4" s="1" t="s">
        <v>65</v>
      </c>
      <c r="B4" s="2" t="s">
        <v>66</v>
      </c>
      <c r="C4" s="2" t="s">
        <v>67</v>
      </c>
    </row>
    <row r="5" spans="1:5" ht="24.75" customHeight="1" x14ac:dyDescent="0.2">
      <c r="A5" s="18" t="s">
        <v>68</v>
      </c>
      <c r="B5" s="29">
        <v>46357</v>
      </c>
      <c r="C5" s="19"/>
    </row>
    <row r="6" spans="1:5" ht="24.75" customHeight="1" x14ac:dyDescent="0.2">
      <c r="A6" s="18" t="s">
        <v>69</v>
      </c>
      <c r="B6" s="30">
        <v>2</v>
      </c>
      <c r="C6" s="19"/>
    </row>
    <row r="7" spans="1:5" ht="24.75" customHeight="1" x14ac:dyDescent="0.2">
      <c r="A7" s="18" t="s">
        <v>70</v>
      </c>
      <c r="B7" s="31">
        <v>120</v>
      </c>
      <c r="C7" s="19"/>
    </row>
    <row r="8" spans="1:5" ht="24.75" customHeight="1" x14ac:dyDescent="0.2">
      <c r="A8" s="18" t="s">
        <v>71</v>
      </c>
      <c r="B8" s="31">
        <v>1</v>
      </c>
      <c r="C8" s="19"/>
    </row>
    <row r="9" spans="1:5" ht="39.75" customHeight="1" x14ac:dyDescent="0.2">
      <c r="A9" s="18" t="s">
        <v>72</v>
      </c>
      <c r="B9" s="31" t="s">
        <v>161</v>
      </c>
      <c r="C9" s="19"/>
    </row>
    <row r="10" spans="1:5" ht="24.75" customHeight="1" x14ac:dyDescent="0.2">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9.6999999999999993</v>
      </c>
      <c r="C10" s="131"/>
    </row>
    <row r="11" spans="1:5" ht="24.75" customHeight="1" x14ac:dyDescent="0.2">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75" customHeight="1" x14ac:dyDescent="0.2">
      <c r="A12" s="21" t="str">
        <f>IFERROR(IF(AND($B$5&lt;DATE(2030,4,1),(VLOOKUP($B$9,Value_look_up_tables!$A$5:$J$46,3,FALSE))&gt;(VLOOKUP($B$9,Value_look_up_tables!$A$5:$J$46,4,FALSE))), "Post 2030 WwTW P permit (mg TP/litre):","Not applicable"),"Not applicable")</f>
        <v>Not applicable</v>
      </c>
      <c r="B12" s="22" t="str">
        <f>IFERROR(IF(AND($B$5&lt;DATE(2030,4,1),(VLOOKUP($B$9,Value_look_up_tables!$A$5:$J$46,3,FALSE))&gt;(VLOOKUP($B$9,Value_look_up_tables!$A$5:$J$46,4,FALSE))), VLOOKUP(B9,Value_look_up_tables!$A$5:$J$49,4,FALSE),"Not applicable"),"Not applicable")</f>
        <v>Not applicable</v>
      </c>
      <c r="C12" s="23"/>
      <c r="E12" s="17" t="s">
        <v>74</v>
      </c>
    </row>
    <row r="13" spans="1:5" ht="37.5" customHeight="1" x14ac:dyDescent="0.2">
      <c r="A13" s="8" t="s">
        <v>75</v>
      </c>
      <c r="B13" s="6"/>
    </row>
    <row r="14" spans="1:5" ht="21" customHeight="1" x14ac:dyDescent="0.2">
      <c r="A14" s="32" t="s">
        <v>76</v>
      </c>
      <c r="B14" s="2" t="s">
        <v>77</v>
      </c>
      <c r="C14" s="24"/>
    </row>
    <row r="15" spans="1:5" ht="28.5" customHeight="1" x14ac:dyDescent="0.2">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Wastewater nutrient loading</v>
      </c>
      <c r="B15" s="116"/>
    </row>
    <row r="16" spans="1:5" ht="23.25" customHeight="1" x14ac:dyDescent="0.2">
      <c r="A16" s="25" t="s">
        <v>78</v>
      </c>
      <c r="B16" s="115">
        <f>IF(ISBLANK(B8),0,B6*B8)</f>
        <v>2</v>
      </c>
    </row>
    <row r="17" spans="1:2" ht="23.25" customHeight="1" x14ac:dyDescent="0.2">
      <c r="A17" s="26" t="s">
        <v>79</v>
      </c>
      <c r="B17" s="42">
        <f>IFERROR(B16*B7,0)</f>
        <v>240</v>
      </c>
    </row>
    <row r="18" spans="1:2" ht="23.25" customHeight="1" x14ac:dyDescent="0.2">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0.85</v>
      </c>
    </row>
    <row r="19" spans="1:2" ht="23.25" customHeight="1" x14ac:dyDescent="0.2">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Not applicable</v>
      </c>
      <c r="B19" s="35"/>
    </row>
    <row r="20" spans="1:2" ht="23.25" customHeight="1" x14ac:dyDescent="0.2">
      <c r="A20" s="25" t="str">
        <f>IFERROR(IF(AND($B$5&lt;DATE(2030,4,1),OR((VLOOKUP($B$9,Value_look_up_tables!$A$5:$J$46,3,FALSE))&gt;(VLOOKUP($B$9,Value_look_up_tables!$A$5:$J$46,4,FALSE)),(VLOOKUP($B$9,Value_look_up_tables!$A$5:$J$46,2,FALSE))&gt;(VLOOKUP($B$9,Value_look_up_tables!$A$5:$J$46,4,FALSE)))),"Annual wastewater TP load (kg TP/yr):","Not applicable"),"Not applicable")</f>
        <v>Not applicable</v>
      </c>
      <c r="B20" s="28" t="str">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Not applicable</v>
      </c>
    </row>
    <row r="21" spans="1:2" ht="23.25" customHeight="1" x14ac:dyDescent="0.2">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12" sqref="B12"/>
    </sheetView>
  </sheetViews>
  <sheetFormatPr baseColWidth="10" defaultColWidth="9.1640625" defaultRowHeight="14" x14ac:dyDescent="0.2"/>
  <cols>
    <col min="1" max="1" width="90.1640625" style="37" customWidth="1"/>
    <col min="2" max="2" width="27.33203125" style="37" customWidth="1"/>
    <col min="3" max="3" width="24.33203125" style="37" customWidth="1"/>
    <col min="4" max="4" width="124.6640625" style="37" customWidth="1"/>
    <col min="5" max="386" width="8.5" style="37" customWidth="1"/>
    <col min="387" max="16384" width="9.1640625" style="37"/>
  </cols>
  <sheetData>
    <row r="1" spans="1:6" ht="50.25" customHeight="1" x14ac:dyDescent="0.2">
      <c r="A1" s="5" t="s">
        <v>14</v>
      </c>
      <c r="B1" s="36"/>
      <c r="C1" s="36"/>
      <c r="D1" s="36"/>
    </row>
    <row r="2" spans="1:6" ht="409.5" customHeight="1" x14ac:dyDescent="0.2">
      <c r="A2" s="7" t="s">
        <v>81</v>
      </c>
      <c r="B2" s="36"/>
      <c r="C2" s="36"/>
      <c r="D2" s="36"/>
      <c r="E2" s="15"/>
      <c r="F2" s="6"/>
    </row>
    <row r="3" spans="1:6" ht="37.5" customHeight="1" x14ac:dyDescent="0.2">
      <c r="A3" s="8" t="s">
        <v>82</v>
      </c>
      <c r="B3" s="38"/>
      <c r="C3" s="38"/>
      <c r="E3" s="6"/>
      <c r="F3" s="6"/>
    </row>
    <row r="4" spans="1:6" ht="39" customHeight="1" x14ac:dyDescent="0.2">
      <c r="A4" s="4" t="s">
        <v>65</v>
      </c>
      <c r="B4" s="85" t="s">
        <v>66</v>
      </c>
      <c r="C4" s="38"/>
      <c r="E4" s="6"/>
      <c r="F4" s="6"/>
    </row>
    <row r="5" spans="1:6" ht="30" customHeight="1" x14ac:dyDescent="0.2">
      <c r="A5" s="18" t="s">
        <v>83</v>
      </c>
      <c r="B5" s="44" t="s">
        <v>179</v>
      </c>
      <c r="C5" s="6"/>
      <c r="D5" s="6"/>
      <c r="E5" s="6"/>
      <c r="F5" s="39"/>
    </row>
    <row r="6" spans="1:6" ht="30" customHeight="1" x14ac:dyDescent="0.2">
      <c r="A6" s="18" t="s">
        <v>84</v>
      </c>
      <c r="B6" s="45" t="s">
        <v>398</v>
      </c>
      <c r="C6" s="6"/>
      <c r="D6" s="6"/>
      <c r="E6" s="6"/>
      <c r="F6" s="6"/>
    </row>
    <row r="7" spans="1:6" ht="30" customHeight="1" x14ac:dyDescent="0.2">
      <c r="A7" s="18" t="s">
        <v>85</v>
      </c>
      <c r="B7" s="46" t="s">
        <v>376</v>
      </c>
      <c r="C7" s="6"/>
      <c r="D7" s="6"/>
      <c r="E7" s="6"/>
      <c r="F7" s="6"/>
    </row>
    <row r="8" spans="1:6" ht="30" customHeight="1" x14ac:dyDescent="0.2">
      <c r="A8" s="21" t="s">
        <v>86</v>
      </c>
      <c r="B8" s="47" t="s">
        <v>409</v>
      </c>
      <c r="C8" s="6"/>
      <c r="D8" s="6"/>
      <c r="E8" s="6"/>
      <c r="F8" s="6"/>
    </row>
    <row r="9" spans="1:6" ht="48" customHeight="1" x14ac:dyDescent="0.2">
      <c r="A9" s="8" t="s">
        <v>87</v>
      </c>
      <c r="B9" s="40"/>
      <c r="C9" s="6"/>
      <c r="D9" s="6"/>
      <c r="E9" s="6"/>
      <c r="F9" s="6"/>
    </row>
    <row r="10" spans="1:6" ht="66" customHeight="1" x14ac:dyDescent="0.2">
      <c r="A10" s="1" t="s">
        <v>88</v>
      </c>
      <c r="B10" s="2" t="s">
        <v>89</v>
      </c>
      <c r="C10" s="2" t="s">
        <v>90</v>
      </c>
      <c r="D10" s="2" t="s">
        <v>91</v>
      </c>
      <c r="E10" s="6"/>
      <c r="F10" s="39"/>
    </row>
    <row r="11" spans="1:6" ht="43" customHeight="1" x14ac:dyDescent="0.2">
      <c r="A11" s="48" t="s">
        <v>349</v>
      </c>
      <c r="B11" s="30">
        <v>0.02</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3.3027378537999988E-2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2">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2">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2">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2">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2">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2">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2">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2">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2">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2">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2">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2">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2">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2">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2">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2">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
      <c r="A28" s="3" t="s">
        <v>92</v>
      </c>
      <c r="B28" s="42">
        <f>SUM(B11:B27)</f>
        <v>0.02</v>
      </c>
      <c r="C28" s="42">
        <f>SUM(C11:C27)</f>
        <v>3.3027378537999988E-2</v>
      </c>
      <c r="D28" s="49"/>
    </row>
    <row r="30" spans="1:6" x14ac:dyDescent="0.2">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zoomScaleNormal="100" workbookViewId="0">
      <selection activeCell="B5" sqref="B5"/>
    </sheetView>
  </sheetViews>
  <sheetFormatPr baseColWidth="10" defaultColWidth="9.1640625" defaultRowHeight="14" x14ac:dyDescent="0.15"/>
  <cols>
    <col min="1" max="1" width="67.6640625" style="52" customWidth="1"/>
    <col min="2" max="2" width="22.83203125" style="52" customWidth="1"/>
    <col min="3" max="3" width="24.5" style="52" customWidth="1"/>
    <col min="4" max="473" width="8.5" style="52" customWidth="1"/>
    <col min="474" max="16384" width="9.1640625" style="52"/>
  </cols>
  <sheetData>
    <row r="1" spans="1:3" ht="50.25" customHeight="1" x14ac:dyDescent="0.15">
      <c r="A1" s="5" t="s">
        <v>16</v>
      </c>
      <c r="B1" s="51"/>
      <c r="C1" s="51"/>
    </row>
    <row r="2" spans="1:3" ht="373.5" customHeight="1" x14ac:dyDescent="0.15">
      <c r="A2" s="7" t="s">
        <v>93</v>
      </c>
      <c r="B2" s="53"/>
      <c r="C2" s="51"/>
    </row>
    <row r="3" spans="1:3" ht="51" customHeight="1" x14ac:dyDescent="0.2">
      <c r="A3" s="8" t="s">
        <v>94</v>
      </c>
      <c r="B3" s="54"/>
      <c r="C3" s="54"/>
    </row>
    <row r="4" spans="1:3" ht="56.25" customHeight="1" x14ac:dyDescent="0.15">
      <c r="A4" s="59" t="s">
        <v>95</v>
      </c>
      <c r="B4" s="59" t="s">
        <v>89</v>
      </c>
      <c r="C4" s="59" t="s">
        <v>96</v>
      </c>
    </row>
    <row r="5" spans="1:3" ht="23.25" customHeight="1" x14ac:dyDescent="0.15">
      <c r="A5" s="61" t="s">
        <v>349</v>
      </c>
      <c r="B5" s="30">
        <v>0.02</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3.3027378537999988E-2</v>
      </c>
    </row>
    <row r="6" spans="1:3" ht="23.25" customHeight="1" x14ac:dyDescent="0.15">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15">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15">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15">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15">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15">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15">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15">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15">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15">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15">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15">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15">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15">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1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15">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15">
      <c r="A22" s="64" t="s">
        <v>92</v>
      </c>
      <c r="B22" s="56">
        <f>SUM(B5:B21)</f>
        <v>0.02</v>
      </c>
      <c r="C22" s="56">
        <f>SUM(C5:C21)</f>
        <v>3.3027378537999988E-2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B2" zoomScaleNormal="100" workbookViewId="0">
      <selection activeCell="F7" sqref="F7"/>
    </sheetView>
  </sheetViews>
  <sheetFormatPr baseColWidth="10" defaultColWidth="9.1640625" defaultRowHeight="14" x14ac:dyDescent="0.2"/>
  <cols>
    <col min="1" max="1" width="132.1640625" style="65" customWidth="1"/>
    <col min="2" max="3" width="19.83203125" style="65" customWidth="1"/>
    <col min="4" max="4" width="22.1640625" style="65" customWidth="1"/>
    <col min="5" max="5" width="60.83203125" style="65" customWidth="1"/>
    <col min="6" max="6" width="23" style="65" customWidth="1"/>
    <col min="7" max="7" width="23.6640625" style="65" customWidth="1"/>
    <col min="8" max="8" width="117.1640625" style="65" customWidth="1"/>
    <col min="9" max="471" width="8.5" style="65" customWidth="1"/>
    <col min="472" max="16384" width="9.1640625" style="65"/>
  </cols>
  <sheetData>
    <row r="1" spans="1:11" ht="67.5" customHeight="1" x14ac:dyDescent="0.2">
      <c r="A1" s="5" t="s">
        <v>97</v>
      </c>
      <c r="B1" s="51"/>
      <c r="C1" s="51"/>
      <c r="D1" s="51"/>
    </row>
    <row r="2" spans="1:11" ht="409.5" customHeight="1" x14ac:dyDescent="0.2">
      <c r="A2" s="7" t="s">
        <v>98</v>
      </c>
      <c r="B2" s="66"/>
      <c r="C2" s="66"/>
      <c r="D2" s="66"/>
    </row>
    <row r="3" spans="1:11" ht="53.25" customHeight="1" x14ac:dyDescent="0.2">
      <c r="A3" s="84" t="s">
        <v>99</v>
      </c>
      <c r="B3" s="66"/>
      <c r="C3" s="66"/>
      <c r="D3" s="66"/>
    </row>
    <row r="4" spans="1:11" ht="97.5" customHeight="1" x14ac:dyDescent="0.2">
      <c r="A4" s="60" t="s">
        <v>100</v>
      </c>
      <c r="B4" s="60" t="s">
        <v>101</v>
      </c>
      <c r="C4" s="60" t="s">
        <v>102</v>
      </c>
      <c r="D4" s="60" t="s">
        <v>103</v>
      </c>
      <c r="E4" s="60" t="s">
        <v>104</v>
      </c>
      <c r="F4" s="60" t="s">
        <v>105</v>
      </c>
      <c r="G4" s="60" t="s">
        <v>106</v>
      </c>
      <c r="H4" s="69" t="s">
        <v>91</v>
      </c>
    </row>
    <row r="5" spans="1:11" ht="36" customHeight="1" x14ac:dyDescent="0.2">
      <c r="A5" s="61" t="s">
        <v>417</v>
      </c>
      <c r="B5" s="30">
        <v>2.1000000000000001E-2</v>
      </c>
      <c r="C5" s="70">
        <v>100</v>
      </c>
      <c r="D5" s="50">
        <f>IFERROR(IF(ISBLANK(A5),0,IF(ISBLANK(B5),0,VLOOKUP(A5,Nutrients_from_future_land_use!$A$5:$C$21,3,FALSE)*(B5/VLOOKUP(A5,Nutrients_from_future_land_use!$A$5:$C$21,2,FALSE)))),0)</f>
        <v>0</v>
      </c>
      <c r="E5" s="70" t="s">
        <v>418</v>
      </c>
      <c r="F5" s="70">
        <v>100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Area of new land covers within SuDS catchment area exceeds the area of new land covers proposed</v>
      </c>
    </row>
    <row r="6" spans="1:11" ht="36" customHeight="1" x14ac:dyDescent="0.2">
      <c r="A6" s="62"/>
      <c r="B6" s="63"/>
      <c r="C6" s="70"/>
      <c r="D6" s="50">
        <f>IFERROR(IF(ISBLANK(A6),0,IF(ISBLANK(B6),0,VLOOKUP(A6,Nutrients_from_future_land_use!$A$5:$C$21,3,FALSE)*(B6/VLOOKUP(A6,Nutrients_from_future_land_use!$A$5:$C$21,2,FALSE)))),0)</f>
        <v>0</v>
      </c>
      <c r="E6" s="70"/>
      <c r="F6" s="70"/>
      <c r="G6" s="50">
        <f>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
      <c r="A7" s="62"/>
      <c r="B7" s="63"/>
      <c r="C7" s="70"/>
      <c r="D7" s="50">
        <f>IFERROR(IF(ISBLANK(A7),0,IF(ISBLANK(B7),0,VLOOKUP(A7,Nutrients_from_future_land_use!$A$5:$C$21,3,FALSE)*(B7/VLOOKUP(A7,Nutrients_from_future_land_use!$A$5:$C$21,2,FALSE)))),0)</f>
        <v>0</v>
      </c>
      <c r="E7" s="70"/>
      <c r="F7" s="70"/>
      <c r="G7" s="50">
        <f t="shared" ref="G7:G29" si="0">IFERROR(IF(OR(ISBLANK($A7),ISBLANK($B7),ISBLANK($F7)),0,$C7/100*D7*F7/100),0)</f>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
      <c r="A30" s="64" t="s">
        <v>92</v>
      </c>
      <c r="B30" s="68">
        <f>SUM(B5:B29)</f>
        <v>2.1000000000000001E-2</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zoomScaleNormal="100" workbookViewId="0"/>
  </sheetViews>
  <sheetFormatPr baseColWidth="10" defaultColWidth="9.1640625" defaultRowHeight="14" x14ac:dyDescent="0.2"/>
  <cols>
    <col min="1" max="1" width="78.6640625" style="65" customWidth="1"/>
    <col min="2" max="2" width="30.83203125" style="65" customWidth="1"/>
    <col min="3" max="4" width="40.5" style="65" customWidth="1"/>
    <col min="5" max="466" width="8.5" style="65" customWidth="1"/>
    <col min="467" max="16384" width="9.1640625" style="65"/>
  </cols>
  <sheetData>
    <row r="1" spans="1:4" ht="50.25" customHeight="1" x14ac:dyDescent="0.2">
      <c r="A1" s="5" t="s">
        <v>107</v>
      </c>
      <c r="B1" s="51"/>
    </row>
    <row r="2" spans="1:4" ht="249" customHeight="1" x14ac:dyDescent="0.2">
      <c r="A2" s="55" t="s">
        <v>108</v>
      </c>
      <c r="B2" s="75"/>
      <c r="C2" s="74"/>
      <c r="D2" s="74"/>
    </row>
    <row r="3" spans="1:4" ht="50.25" customHeight="1" x14ac:dyDescent="0.2">
      <c r="A3" s="8" t="s">
        <v>109</v>
      </c>
      <c r="B3" s="58"/>
      <c r="C3" s="74"/>
      <c r="D3" s="74"/>
    </row>
    <row r="4" spans="1:4" ht="24.75" customHeight="1" x14ac:dyDescent="0.2">
      <c r="A4" s="32" t="s">
        <v>76</v>
      </c>
      <c r="B4" s="2" t="s">
        <v>77</v>
      </c>
    </row>
    <row r="5" spans="1:4" ht="24.75" customHeight="1" x14ac:dyDescent="0.2">
      <c r="A5" s="76" t="s">
        <v>110</v>
      </c>
      <c r="B5" s="77">
        <f>Nutrients_from_wastewater!B18</f>
        <v>0.85</v>
      </c>
    </row>
    <row r="6" spans="1:4" ht="24.75" customHeight="1" x14ac:dyDescent="0.2">
      <c r="A6" s="18" t="s">
        <v>111</v>
      </c>
      <c r="B6" s="78">
        <f>IFERROR(Nutrients_from_future_land_use!C22-SuDS!G30-Nutrients_from_current_land_use!C28,0)</f>
        <v>0</v>
      </c>
    </row>
    <row r="7" spans="1:4" ht="24.75" customHeight="1" x14ac:dyDescent="0.2">
      <c r="A7" s="18" t="s">
        <v>112</v>
      </c>
      <c r="B7" s="78">
        <f>IFERROR(B5+B6,0)</f>
        <v>0.85</v>
      </c>
    </row>
    <row r="8" spans="1:4" ht="24.75" customHeight="1" x14ac:dyDescent="0.2">
      <c r="A8" s="18" t="s">
        <v>113</v>
      </c>
      <c r="B8" s="78">
        <f>IFERROR(IF(B7&lt;0,B7,B7*1.2),0)</f>
        <v>1.02</v>
      </c>
    </row>
    <row r="9" spans="1:4" ht="24.75" customHeight="1" x14ac:dyDescent="0.2">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
      <c r="A10" s="76" t="s">
        <v>114</v>
      </c>
      <c r="B10" s="78">
        <f>IFERROR(IF(ROUND(B8,2)&lt;0,0,ROUND(B8,2)),0)</f>
        <v>1.02</v>
      </c>
    </row>
    <row r="11" spans="1:4" ht="24.75" customHeight="1" x14ac:dyDescent="0.2">
      <c r="A11" s="82" t="str">
        <f>IF(Nutrients_from_wastewater!A19="Not applicable","Not applicable",IF(LEFT(Nutrients_from_wastewater!A19,9)="Pre-2030 ",LEFT(Nutrients_from_wastewater!A19,9),LEFT(Nutrients_from_wastewater!A19,10))&amp;"nutrient budget")</f>
        <v>Not applicable</v>
      </c>
      <c r="B11" s="83"/>
    </row>
    <row r="12" spans="1:4" ht="24.75" customHeight="1" x14ac:dyDescent="0.2">
      <c r="A12" s="76" t="str">
        <f>IF(A11&lt;&gt;"Not applicable","The total annual phosphorus load to mitigate is (kg TP/yr):","Not applicable")</f>
        <v>Not applicable</v>
      </c>
      <c r="B12" s="79" t="str">
        <f>IF(IFERROR(ROUND((Nutrients_from_wastewater!B20+$B$6)*1.2,2),"Not applicable")&lt;0,0,IFERROR(ROUND((Nutrients_from_wastewater!B20+$B$6)*1.2,2),"Not applicable"))</f>
        <v>Not applicable</v>
      </c>
    </row>
    <row r="13" spans="1:4" ht="24.75" customHeight="1" x14ac:dyDescent="0.2">
      <c r="A13" s="82" t="str">
        <f>IF(Nutrients_from_wastewater!A21="Not applicable","Not applicable",LEFT(Nutrients_from_wastewater!A21,9)&amp;"nutrient budget")</f>
        <v>Not applicable</v>
      </c>
      <c r="B13" s="83"/>
    </row>
    <row r="14" spans="1:4" ht="24.75" customHeight="1" x14ac:dyDescent="0.2">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
      <c r="A15" s="81"/>
      <c r="B15" s="56"/>
    </row>
    <row r="16" spans="1:4" ht="16" x14ac:dyDescent="0.2">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'/Users/Don/Library/Containers/com.microsoft.Excel/Data/Documents/C:\Users\DS56\OneDrive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baseColWidth="10" defaultColWidth="65.5" defaultRowHeight="14" x14ac:dyDescent="0.15"/>
  <cols>
    <col min="1" max="1" width="47.33203125" style="88" customWidth="1"/>
    <col min="2" max="4" width="15.6640625" style="88" customWidth="1"/>
    <col min="5" max="5" width="25.6640625" style="88" customWidth="1"/>
    <col min="6" max="6" width="79.83203125" style="88" customWidth="1"/>
    <col min="7" max="8" width="15.6640625" style="88" customWidth="1"/>
    <col min="9" max="9" width="25.6640625" style="88" customWidth="1"/>
    <col min="10" max="13" width="15.6640625" style="88" customWidth="1"/>
    <col min="14" max="16384" width="65.5" style="88"/>
  </cols>
  <sheetData>
    <row r="1" spans="1:14" ht="50.25" customHeight="1" x14ac:dyDescent="0.15">
      <c r="A1" s="111" t="s">
        <v>12</v>
      </c>
      <c r="B1" s="86"/>
      <c r="C1" s="87"/>
      <c r="D1" s="87"/>
      <c r="E1" s="87"/>
      <c r="F1" s="87"/>
      <c r="G1" s="87"/>
      <c r="H1" s="87"/>
      <c r="I1" s="87"/>
      <c r="J1" s="87"/>
      <c r="K1" s="87"/>
      <c r="L1" s="87"/>
      <c r="M1" s="87"/>
      <c r="N1" s="87"/>
    </row>
    <row r="2" spans="1:14" ht="57.75" customHeight="1" x14ac:dyDescent="0.15">
      <c r="A2" s="99" t="s">
        <v>115</v>
      </c>
    </row>
    <row r="3" spans="1:14" ht="37.5" customHeight="1" x14ac:dyDescent="0.15">
      <c r="A3" s="110" t="s">
        <v>116</v>
      </c>
      <c r="B3" s="89"/>
    </row>
    <row r="4" spans="1:14" ht="75.75" customHeight="1" x14ac:dyDescent="0.15">
      <c r="A4" s="121" t="s">
        <v>117</v>
      </c>
      <c r="B4" s="122" t="s">
        <v>118</v>
      </c>
      <c r="C4" s="122" t="s">
        <v>119</v>
      </c>
      <c r="D4" s="123" t="s">
        <v>120</v>
      </c>
      <c r="E4" s="43"/>
      <c r="F4" s="81"/>
      <c r="G4" s="81"/>
      <c r="H4" s="43"/>
      <c r="I4" s="43"/>
      <c r="J4" s="81"/>
      <c r="L4" s="65"/>
      <c r="M4" s="65"/>
    </row>
    <row r="5" spans="1:14" ht="15" x14ac:dyDescent="0.15">
      <c r="A5" s="90" t="s">
        <v>121</v>
      </c>
      <c r="B5" s="91">
        <v>1</v>
      </c>
      <c r="C5" s="91">
        <v>1</v>
      </c>
      <c r="D5" s="92">
        <v>0.25</v>
      </c>
      <c r="E5" s="65"/>
      <c r="F5" s="65"/>
      <c r="G5" s="65"/>
      <c r="H5" s="65"/>
      <c r="I5" s="65"/>
      <c r="J5" s="65"/>
      <c r="L5" s="65"/>
      <c r="M5" s="65"/>
    </row>
    <row r="6" spans="1:14" ht="15" x14ac:dyDescent="0.15">
      <c r="A6" s="90" t="s">
        <v>122</v>
      </c>
      <c r="B6" s="91">
        <v>1</v>
      </c>
      <c r="C6" s="91">
        <v>1</v>
      </c>
      <c r="D6" s="92">
        <v>0.25</v>
      </c>
      <c r="E6" s="65"/>
      <c r="F6" s="65"/>
      <c r="G6" s="65"/>
      <c r="H6" s="65"/>
      <c r="I6" s="65"/>
      <c r="J6" s="65"/>
      <c r="L6" s="65"/>
      <c r="M6" s="65"/>
    </row>
    <row r="7" spans="1:14" ht="15" x14ac:dyDescent="0.15">
      <c r="A7" s="90" t="s">
        <v>123</v>
      </c>
      <c r="B7" s="91">
        <v>2</v>
      </c>
      <c r="C7" s="91">
        <v>2</v>
      </c>
      <c r="D7" s="92">
        <v>2</v>
      </c>
      <c r="E7" s="65"/>
      <c r="F7" s="65"/>
      <c r="G7" s="65"/>
      <c r="H7" s="65"/>
      <c r="I7" s="65"/>
      <c r="J7" s="65"/>
      <c r="L7" s="65"/>
      <c r="M7" s="65"/>
    </row>
    <row r="8" spans="1:14" ht="15" x14ac:dyDescent="0.15">
      <c r="A8" s="90" t="s">
        <v>124</v>
      </c>
      <c r="B8" s="91">
        <v>8</v>
      </c>
      <c r="C8" s="91">
        <v>8</v>
      </c>
      <c r="D8" s="92">
        <v>8</v>
      </c>
      <c r="E8" s="65"/>
      <c r="F8" s="65"/>
      <c r="G8" s="65"/>
      <c r="H8" s="65"/>
      <c r="I8" s="65"/>
      <c r="J8" s="65"/>
      <c r="L8" s="65"/>
      <c r="M8" s="65"/>
    </row>
    <row r="9" spans="1:14" ht="15" x14ac:dyDescent="0.15">
      <c r="A9" s="90" t="s">
        <v>125</v>
      </c>
      <c r="B9" s="91">
        <v>8</v>
      </c>
      <c r="C9" s="91">
        <v>8</v>
      </c>
      <c r="D9" s="92">
        <v>8</v>
      </c>
      <c r="E9" s="65"/>
      <c r="F9" s="65"/>
      <c r="G9" s="65"/>
      <c r="H9" s="65"/>
      <c r="I9" s="65"/>
      <c r="J9" s="65"/>
      <c r="L9" s="65"/>
      <c r="M9" s="65"/>
    </row>
    <row r="10" spans="1:14" ht="15" x14ac:dyDescent="0.15">
      <c r="A10" s="90" t="s">
        <v>126</v>
      </c>
      <c r="B10" s="91">
        <v>8</v>
      </c>
      <c r="C10" s="91">
        <v>8</v>
      </c>
      <c r="D10" s="92">
        <v>8</v>
      </c>
      <c r="E10" s="65"/>
      <c r="F10" s="65"/>
      <c r="G10" s="65"/>
      <c r="H10" s="65"/>
      <c r="I10" s="65"/>
      <c r="J10" s="65"/>
      <c r="L10" s="65"/>
      <c r="M10" s="65"/>
    </row>
    <row r="11" spans="1:14" ht="15" x14ac:dyDescent="0.15">
      <c r="A11" s="90" t="s">
        <v>127</v>
      </c>
      <c r="B11" s="91">
        <v>5.0999999999999996</v>
      </c>
      <c r="C11" s="91">
        <v>5.0999999999999996</v>
      </c>
      <c r="D11" s="92">
        <v>0.25</v>
      </c>
      <c r="E11" s="65"/>
      <c r="F11" s="65"/>
      <c r="G11" s="65"/>
      <c r="H11" s="65"/>
      <c r="I11" s="65"/>
      <c r="J11" s="65"/>
      <c r="L11" s="65"/>
      <c r="M11" s="65"/>
    </row>
    <row r="12" spans="1:14" ht="15" x14ac:dyDescent="0.15">
      <c r="A12" s="90" t="s">
        <v>128</v>
      </c>
      <c r="B12" s="91">
        <v>8</v>
      </c>
      <c r="C12" s="91">
        <v>8</v>
      </c>
      <c r="D12" s="92">
        <v>8</v>
      </c>
      <c r="E12" s="65"/>
      <c r="F12" s="65"/>
      <c r="G12" s="65"/>
      <c r="H12" s="65"/>
      <c r="I12" s="65"/>
      <c r="J12" s="65"/>
      <c r="L12" s="65"/>
      <c r="M12" s="65"/>
    </row>
    <row r="13" spans="1:14" ht="15" x14ac:dyDescent="0.15">
      <c r="A13" s="90" t="s">
        <v>129</v>
      </c>
      <c r="B13" s="91">
        <v>8</v>
      </c>
      <c r="C13" s="91">
        <v>8</v>
      </c>
      <c r="D13" s="92">
        <v>8</v>
      </c>
      <c r="E13" s="65"/>
      <c r="F13" s="65"/>
      <c r="G13" s="65"/>
      <c r="H13" s="65"/>
      <c r="I13" s="65"/>
      <c r="J13" s="65"/>
      <c r="L13" s="65"/>
      <c r="M13" s="65"/>
    </row>
    <row r="14" spans="1:14" ht="15" x14ac:dyDescent="0.15">
      <c r="A14" s="90" t="s">
        <v>130</v>
      </c>
      <c r="B14" s="91">
        <v>1</v>
      </c>
      <c r="C14" s="91">
        <v>1</v>
      </c>
      <c r="D14" s="92">
        <v>0.25</v>
      </c>
      <c r="E14" s="65"/>
      <c r="F14" s="65"/>
      <c r="G14" s="65"/>
      <c r="H14" s="65"/>
      <c r="I14" s="65"/>
      <c r="J14" s="65"/>
      <c r="L14" s="65"/>
      <c r="M14" s="65"/>
    </row>
    <row r="15" spans="1:14" ht="15" x14ac:dyDescent="0.15">
      <c r="A15" s="90" t="s">
        <v>131</v>
      </c>
      <c r="B15" s="91">
        <v>1</v>
      </c>
      <c r="C15" s="91">
        <v>1</v>
      </c>
      <c r="D15" s="92">
        <v>0.4</v>
      </c>
      <c r="E15" s="65"/>
      <c r="F15" s="65"/>
      <c r="G15" s="65"/>
      <c r="H15" s="65"/>
      <c r="I15" s="65"/>
      <c r="J15" s="65"/>
      <c r="L15" s="65"/>
      <c r="M15" s="65"/>
    </row>
    <row r="16" spans="1:14" ht="15" x14ac:dyDescent="0.15">
      <c r="A16" s="90" t="s">
        <v>132</v>
      </c>
      <c r="B16" s="91">
        <v>8</v>
      </c>
      <c r="C16" s="91">
        <v>8</v>
      </c>
      <c r="D16" s="92">
        <v>8</v>
      </c>
      <c r="E16" s="65"/>
      <c r="F16" s="65"/>
      <c r="G16" s="65"/>
      <c r="H16" s="65"/>
      <c r="I16" s="65"/>
      <c r="J16" s="65"/>
      <c r="L16" s="65"/>
      <c r="M16" s="65"/>
    </row>
    <row r="17" spans="1:13" ht="15" x14ac:dyDescent="0.15">
      <c r="A17" s="90" t="s">
        <v>133</v>
      </c>
      <c r="B17" s="91">
        <v>8</v>
      </c>
      <c r="C17" s="91">
        <v>8</v>
      </c>
      <c r="D17" s="92">
        <v>8</v>
      </c>
      <c r="E17" s="65"/>
      <c r="F17" s="65"/>
      <c r="G17" s="65"/>
      <c r="H17" s="65"/>
      <c r="I17" s="65"/>
      <c r="J17" s="65"/>
      <c r="L17" s="65"/>
      <c r="M17" s="65"/>
    </row>
    <row r="18" spans="1:13" ht="15" x14ac:dyDescent="0.15">
      <c r="A18" s="90" t="s">
        <v>134</v>
      </c>
      <c r="B18" s="91">
        <v>1</v>
      </c>
      <c r="C18" s="91">
        <v>1</v>
      </c>
      <c r="D18" s="92">
        <v>0.25</v>
      </c>
      <c r="E18" s="65"/>
      <c r="F18" s="65"/>
      <c r="G18" s="65"/>
      <c r="H18" s="65"/>
      <c r="I18" s="65"/>
      <c r="J18" s="65"/>
      <c r="L18" s="65"/>
      <c r="M18" s="65"/>
    </row>
    <row r="19" spans="1:13" ht="15" x14ac:dyDescent="0.15">
      <c r="A19" s="90" t="s">
        <v>135</v>
      </c>
      <c r="B19" s="91">
        <v>1</v>
      </c>
      <c r="C19" s="91">
        <v>1</v>
      </c>
      <c r="D19" s="92">
        <v>1</v>
      </c>
      <c r="E19" s="65"/>
      <c r="F19" s="65"/>
      <c r="G19" s="65"/>
      <c r="H19" s="65"/>
      <c r="I19" s="65"/>
      <c r="J19" s="65"/>
      <c r="L19" s="65"/>
      <c r="M19" s="65"/>
    </row>
    <row r="20" spans="1:13" ht="15" x14ac:dyDescent="0.15">
      <c r="A20" s="90" t="s">
        <v>136</v>
      </c>
      <c r="B20" s="91">
        <v>8</v>
      </c>
      <c r="C20" s="91">
        <v>8</v>
      </c>
      <c r="D20" s="92">
        <v>8</v>
      </c>
      <c r="E20" s="65"/>
      <c r="F20" s="65"/>
      <c r="G20" s="65"/>
      <c r="H20" s="65"/>
      <c r="I20" s="65"/>
      <c r="J20" s="65"/>
      <c r="L20" s="65"/>
      <c r="M20" s="65"/>
    </row>
    <row r="21" spans="1:13" ht="15" x14ac:dyDescent="0.15">
      <c r="A21" s="90" t="s">
        <v>137</v>
      </c>
      <c r="B21" s="91">
        <v>1</v>
      </c>
      <c r="C21" s="91">
        <v>1</v>
      </c>
      <c r="D21" s="92">
        <v>0.25</v>
      </c>
      <c r="E21" s="65"/>
      <c r="F21" s="65"/>
      <c r="G21" s="65"/>
      <c r="H21" s="65"/>
      <c r="I21" s="65"/>
      <c r="J21" s="65"/>
      <c r="L21" s="65"/>
      <c r="M21" s="65"/>
    </row>
    <row r="22" spans="1:13" ht="15" x14ac:dyDescent="0.15">
      <c r="A22" s="90" t="s">
        <v>138</v>
      </c>
      <c r="B22" s="91">
        <v>8</v>
      </c>
      <c r="C22" s="91">
        <v>8</v>
      </c>
      <c r="D22" s="92">
        <v>8</v>
      </c>
      <c r="E22" s="65"/>
      <c r="F22" s="65"/>
      <c r="G22" s="65"/>
      <c r="H22" s="65"/>
      <c r="I22" s="65"/>
      <c r="J22" s="65"/>
      <c r="L22" s="65"/>
      <c r="M22" s="65"/>
    </row>
    <row r="23" spans="1:13" ht="15" x14ac:dyDescent="0.15">
      <c r="A23" s="90" t="s">
        <v>139</v>
      </c>
      <c r="B23" s="91">
        <v>1</v>
      </c>
      <c r="C23" s="91">
        <v>1</v>
      </c>
      <c r="D23" s="92">
        <v>0.25</v>
      </c>
      <c r="E23" s="65"/>
      <c r="F23" s="65"/>
      <c r="G23" s="65"/>
      <c r="H23" s="65"/>
      <c r="I23" s="65"/>
      <c r="J23" s="65"/>
      <c r="L23" s="65"/>
      <c r="M23" s="65"/>
    </row>
    <row r="24" spans="1:13" ht="15" x14ac:dyDescent="0.15">
      <c r="A24" s="90" t="s">
        <v>140</v>
      </c>
      <c r="B24" s="91">
        <v>8</v>
      </c>
      <c r="C24" s="91">
        <v>8</v>
      </c>
      <c r="D24" s="92">
        <v>8</v>
      </c>
      <c r="E24" s="65"/>
      <c r="F24" s="65"/>
      <c r="G24" s="65"/>
      <c r="H24" s="65"/>
      <c r="I24" s="65"/>
      <c r="J24" s="65"/>
      <c r="L24" s="65"/>
      <c r="M24" s="65"/>
    </row>
    <row r="25" spans="1:13" ht="15" x14ac:dyDescent="0.15">
      <c r="A25" s="90" t="s">
        <v>141</v>
      </c>
      <c r="B25" s="91">
        <v>2</v>
      </c>
      <c r="C25" s="91">
        <v>2</v>
      </c>
      <c r="D25" s="92">
        <v>0.5</v>
      </c>
      <c r="E25" s="65"/>
      <c r="F25" s="65"/>
      <c r="G25" s="65"/>
      <c r="H25" s="65"/>
      <c r="I25" s="65"/>
      <c r="J25" s="65"/>
      <c r="L25" s="65"/>
      <c r="M25" s="65"/>
    </row>
    <row r="26" spans="1:13" ht="15" x14ac:dyDescent="0.15">
      <c r="A26" s="90" t="s">
        <v>142</v>
      </c>
      <c r="B26" s="91">
        <v>8</v>
      </c>
      <c r="C26" s="91">
        <v>8</v>
      </c>
      <c r="D26" s="92">
        <v>8</v>
      </c>
      <c r="E26" s="65"/>
      <c r="F26" s="65"/>
      <c r="G26" s="65"/>
      <c r="H26" s="65"/>
      <c r="I26" s="65"/>
      <c r="J26" s="65"/>
      <c r="L26" s="65"/>
      <c r="M26" s="65"/>
    </row>
    <row r="27" spans="1:13" ht="15" x14ac:dyDescent="0.15">
      <c r="A27" s="90" t="s">
        <v>143</v>
      </c>
      <c r="B27" s="91">
        <v>8</v>
      </c>
      <c r="C27" s="91">
        <v>8</v>
      </c>
      <c r="D27" s="92">
        <v>8</v>
      </c>
      <c r="E27" s="65"/>
      <c r="F27" s="65"/>
      <c r="G27" s="65"/>
      <c r="H27" s="65"/>
      <c r="I27" s="65"/>
      <c r="J27" s="65"/>
      <c r="L27" s="65"/>
      <c r="M27" s="65"/>
    </row>
    <row r="28" spans="1:13" ht="15" x14ac:dyDescent="0.15">
      <c r="A28" s="90" t="s">
        <v>144</v>
      </c>
      <c r="B28" s="91">
        <v>1</v>
      </c>
      <c r="C28" s="91">
        <v>1</v>
      </c>
      <c r="D28" s="92">
        <v>0.25</v>
      </c>
      <c r="E28" s="65"/>
      <c r="F28" s="65"/>
      <c r="G28" s="65"/>
      <c r="H28" s="65"/>
      <c r="I28" s="65"/>
      <c r="J28" s="65"/>
      <c r="L28" s="65"/>
      <c r="M28" s="65"/>
    </row>
    <row r="29" spans="1:13" ht="15" x14ac:dyDescent="0.15">
      <c r="A29" s="90" t="s">
        <v>145</v>
      </c>
      <c r="B29" s="91">
        <v>1</v>
      </c>
      <c r="C29" s="91">
        <v>1</v>
      </c>
      <c r="D29" s="92">
        <v>0.25</v>
      </c>
      <c r="E29" s="65"/>
      <c r="F29" s="65"/>
      <c r="G29" s="65"/>
      <c r="H29" s="65"/>
      <c r="I29" s="65"/>
      <c r="J29" s="65"/>
      <c r="L29" s="65"/>
      <c r="M29" s="65"/>
    </row>
    <row r="30" spans="1:13" ht="15" x14ac:dyDescent="0.15">
      <c r="A30" s="90" t="s">
        <v>146</v>
      </c>
      <c r="B30" s="91">
        <v>1</v>
      </c>
      <c r="C30" s="91">
        <v>1</v>
      </c>
      <c r="D30" s="92">
        <v>0.25</v>
      </c>
      <c r="E30" s="65"/>
      <c r="F30" s="65"/>
      <c r="G30" s="65"/>
      <c r="H30" s="65"/>
      <c r="I30" s="65"/>
      <c r="J30" s="65"/>
      <c r="L30" s="65"/>
      <c r="M30" s="65"/>
    </row>
    <row r="31" spans="1:13" ht="15" x14ac:dyDescent="0.15">
      <c r="A31" s="90" t="s">
        <v>147</v>
      </c>
      <c r="B31" s="91">
        <v>1</v>
      </c>
      <c r="C31" s="91">
        <v>1</v>
      </c>
      <c r="D31" s="92">
        <v>0.25</v>
      </c>
      <c r="E31" s="65"/>
      <c r="F31" s="65"/>
      <c r="G31" s="65"/>
      <c r="H31" s="65"/>
      <c r="I31" s="65"/>
      <c r="J31" s="65"/>
      <c r="L31" s="65"/>
      <c r="M31" s="65"/>
    </row>
    <row r="32" spans="1:13" ht="15" x14ac:dyDescent="0.15">
      <c r="A32" s="90" t="s">
        <v>148</v>
      </c>
      <c r="B32" s="91">
        <v>1</v>
      </c>
      <c r="C32" s="91">
        <v>1</v>
      </c>
      <c r="D32" s="92">
        <v>0.25</v>
      </c>
      <c r="E32" s="65"/>
      <c r="F32" s="65"/>
      <c r="G32" s="65"/>
      <c r="H32" s="65"/>
      <c r="I32" s="65"/>
      <c r="J32" s="65"/>
      <c r="L32" s="65"/>
      <c r="M32" s="65"/>
    </row>
    <row r="33" spans="1:13" ht="15" x14ac:dyDescent="0.15">
      <c r="A33" s="90" t="s">
        <v>149</v>
      </c>
      <c r="B33" s="91">
        <v>8</v>
      </c>
      <c r="C33" s="91">
        <v>8</v>
      </c>
      <c r="D33" s="92">
        <v>1</v>
      </c>
      <c r="E33" s="65"/>
      <c r="F33" s="65"/>
      <c r="G33" s="65"/>
      <c r="H33" s="65"/>
      <c r="I33" s="65"/>
      <c r="J33" s="65"/>
      <c r="L33" s="65"/>
      <c r="M33" s="65"/>
    </row>
    <row r="34" spans="1:13" ht="15" x14ac:dyDescent="0.15">
      <c r="A34" s="90" t="s">
        <v>150</v>
      </c>
      <c r="B34" s="91">
        <v>8</v>
      </c>
      <c r="C34" s="91">
        <v>8</v>
      </c>
      <c r="D34" s="92">
        <v>8</v>
      </c>
      <c r="E34" s="65"/>
      <c r="F34" s="65"/>
      <c r="G34" s="65"/>
      <c r="H34" s="65"/>
      <c r="I34" s="65"/>
      <c r="J34" s="65"/>
      <c r="L34" s="65"/>
      <c r="M34" s="65"/>
    </row>
    <row r="35" spans="1:13" ht="15" x14ac:dyDescent="0.15">
      <c r="A35" s="90" t="s">
        <v>151</v>
      </c>
      <c r="B35" s="91">
        <v>1</v>
      </c>
      <c r="C35" s="91">
        <v>1</v>
      </c>
      <c r="D35" s="92">
        <v>0.25</v>
      </c>
      <c r="E35" s="65"/>
      <c r="F35" s="65"/>
      <c r="G35" s="65"/>
      <c r="H35" s="65"/>
      <c r="I35" s="65"/>
      <c r="J35" s="65"/>
      <c r="L35" s="65"/>
      <c r="M35" s="65"/>
    </row>
    <row r="36" spans="1:13" ht="15" x14ac:dyDescent="0.15">
      <c r="A36" s="90" t="s">
        <v>152</v>
      </c>
      <c r="B36" s="91">
        <v>8</v>
      </c>
      <c r="C36" s="91">
        <v>8</v>
      </c>
      <c r="D36" s="92">
        <v>3</v>
      </c>
      <c r="E36" s="65"/>
      <c r="F36" s="65"/>
      <c r="G36" s="65"/>
      <c r="H36" s="65"/>
      <c r="I36" s="65"/>
      <c r="J36" s="65"/>
      <c r="L36" s="65"/>
      <c r="M36" s="65"/>
    </row>
    <row r="37" spans="1:13" ht="15" x14ac:dyDescent="0.15">
      <c r="A37" s="90" t="s">
        <v>153</v>
      </c>
      <c r="B37" s="91">
        <v>8</v>
      </c>
      <c r="C37" s="91">
        <v>8</v>
      </c>
      <c r="D37" s="92">
        <v>0.25</v>
      </c>
      <c r="E37" s="65"/>
      <c r="F37" s="65"/>
      <c r="G37" s="65"/>
      <c r="H37" s="65"/>
      <c r="I37" s="65"/>
      <c r="J37" s="65"/>
      <c r="L37" s="65"/>
      <c r="M37" s="65"/>
    </row>
    <row r="38" spans="1:13" ht="15" x14ac:dyDescent="0.15">
      <c r="A38" s="90" t="s">
        <v>154</v>
      </c>
      <c r="B38" s="91">
        <v>8</v>
      </c>
      <c r="C38" s="91">
        <v>8</v>
      </c>
      <c r="D38" s="92">
        <v>8</v>
      </c>
      <c r="E38" s="65"/>
      <c r="F38" s="65"/>
      <c r="G38" s="65"/>
      <c r="H38" s="65"/>
      <c r="I38" s="65"/>
      <c r="J38" s="65"/>
      <c r="L38" s="65"/>
      <c r="M38" s="65"/>
    </row>
    <row r="39" spans="1:13" ht="15" x14ac:dyDescent="0.15">
      <c r="A39" s="90" t="s">
        <v>155</v>
      </c>
      <c r="B39" s="91">
        <v>1</v>
      </c>
      <c r="C39" s="91">
        <v>1</v>
      </c>
      <c r="D39" s="92">
        <v>0.25</v>
      </c>
      <c r="E39" s="65"/>
      <c r="F39" s="65"/>
      <c r="G39" s="65"/>
      <c r="H39" s="65"/>
      <c r="I39" s="65"/>
      <c r="J39" s="65"/>
      <c r="L39" s="65"/>
      <c r="M39" s="65"/>
    </row>
    <row r="40" spans="1:13" ht="15" x14ac:dyDescent="0.15">
      <c r="A40" s="90" t="s">
        <v>156</v>
      </c>
      <c r="B40" s="91">
        <v>1</v>
      </c>
      <c r="C40" s="91">
        <v>1</v>
      </c>
      <c r="D40" s="92">
        <v>0.25</v>
      </c>
      <c r="E40" s="65"/>
      <c r="F40" s="65"/>
      <c r="G40" s="65"/>
      <c r="H40" s="65"/>
      <c r="I40" s="65"/>
      <c r="J40" s="65"/>
      <c r="L40" s="65"/>
      <c r="M40" s="65"/>
    </row>
    <row r="41" spans="1:13" ht="15" x14ac:dyDescent="0.15">
      <c r="A41" s="90" t="s">
        <v>157</v>
      </c>
      <c r="B41" s="91">
        <v>0.5</v>
      </c>
      <c r="C41" s="91">
        <v>0.5</v>
      </c>
      <c r="D41" s="92">
        <v>0.25</v>
      </c>
      <c r="E41" s="65"/>
      <c r="F41" s="65"/>
      <c r="G41" s="65"/>
      <c r="H41" s="65"/>
      <c r="I41" s="65"/>
      <c r="J41" s="65"/>
      <c r="L41" s="65"/>
      <c r="M41" s="65"/>
    </row>
    <row r="42" spans="1:13" ht="15" x14ac:dyDescent="0.15">
      <c r="A42" s="90" t="s">
        <v>158</v>
      </c>
      <c r="B42" s="91">
        <v>8</v>
      </c>
      <c r="C42" s="91">
        <v>8</v>
      </c>
      <c r="D42" s="92">
        <v>4</v>
      </c>
      <c r="E42" s="65"/>
      <c r="F42" s="65"/>
      <c r="G42" s="65"/>
      <c r="H42" s="65"/>
      <c r="I42" s="65"/>
      <c r="J42" s="65"/>
      <c r="L42" s="65"/>
      <c r="M42" s="65"/>
    </row>
    <row r="43" spans="1:13" ht="15" x14ac:dyDescent="0.15">
      <c r="A43" s="90" t="s">
        <v>159</v>
      </c>
      <c r="B43" s="91">
        <v>8</v>
      </c>
      <c r="C43" s="91">
        <v>8</v>
      </c>
      <c r="D43" s="92">
        <v>8</v>
      </c>
      <c r="E43" s="65"/>
      <c r="F43" s="65"/>
      <c r="G43" s="65"/>
      <c r="H43" s="65"/>
      <c r="I43" s="65"/>
      <c r="J43" s="65"/>
      <c r="L43" s="65"/>
      <c r="M43" s="65"/>
    </row>
    <row r="44" spans="1:13" ht="15" x14ac:dyDescent="0.15">
      <c r="A44" s="90" t="s">
        <v>160</v>
      </c>
      <c r="B44" s="91">
        <v>8</v>
      </c>
      <c r="C44" s="91">
        <v>8</v>
      </c>
      <c r="D44" s="92">
        <v>8</v>
      </c>
      <c r="E44" s="65"/>
      <c r="F44" s="65"/>
      <c r="G44" s="65"/>
      <c r="H44" s="65"/>
      <c r="I44" s="65"/>
      <c r="J44" s="65"/>
      <c r="L44" s="65"/>
      <c r="M44" s="65"/>
    </row>
    <row r="45" spans="1:13" ht="15" x14ac:dyDescent="0.15">
      <c r="A45" s="90" t="s">
        <v>161</v>
      </c>
      <c r="B45" s="91">
        <v>9.6999999999999993</v>
      </c>
      <c r="C45" s="91">
        <v>9.6999999999999993</v>
      </c>
      <c r="D45" s="92">
        <v>9.6999999999999993</v>
      </c>
      <c r="E45" s="65"/>
      <c r="F45" s="65"/>
      <c r="G45" s="65"/>
      <c r="H45" s="65"/>
      <c r="I45" s="65"/>
      <c r="J45" s="65"/>
      <c r="L45" s="65"/>
      <c r="M45" s="65"/>
    </row>
    <row r="46" spans="1:13" ht="15" x14ac:dyDescent="0.15">
      <c r="A46" s="90" t="s">
        <v>162</v>
      </c>
      <c r="B46" s="91">
        <v>11.6</v>
      </c>
      <c r="C46" s="91">
        <v>11.6</v>
      </c>
      <c r="D46" s="92">
        <v>11.6</v>
      </c>
      <c r="E46" s="65"/>
      <c r="F46" s="65"/>
      <c r="G46" s="65"/>
      <c r="H46" s="65"/>
      <c r="I46" s="65"/>
      <c r="J46" s="65"/>
      <c r="L46" s="65"/>
      <c r="M46" s="65"/>
    </row>
    <row r="47" spans="1:13" ht="15" x14ac:dyDescent="0.15">
      <c r="A47" s="90" t="s">
        <v>163</v>
      </c>
      <c r="B47" s="91"/>
      <c r="C47" s="91"/>
      <c r="D47" s="92"/>
      <c r="E47" s="65"/>
      <c r="F47" s="65"/>
      <c r="G47" s="65"/>
      <c r="H47" s="65"/>
      <c r="I47" s="65"/>
      <c r="J47" s="65"/>
      <c r="L47" s="65"/>
      <c r="M47" s="65"/>
    </row>
    <row r="48" spans="1:13" ht="15" x14ac:dyDescent="0.15">
      <c r="A48" s="93" t="s">
        <v>164</v>
      </c>
      <c r="B48" s="94"/>
      <c r="C48" s="94"/>
      <c r="D48" s="95"/>
      <c r="E48" s="65"/>
      <c r="F48" s="65"/>
      <c r="G48" s="65"/>
      <c r="H48" s="65"/>
      <c r="I48" s="65"/>
      <c r="J48" s="65"/>
      <c r="L48" s="65"/>
      <c r="M48" s="65"/>
    </row>
    <row r="49" spans="1:13" x14ac:dyDescent="0.15">
      <c r="A49" s="65"/>
      <c r="B49" s="65"/>
      <c r="C49" s="65"/>
      <c r="D49" s="65"/>
      <c r="E49" s="65"/>
      <c r="F49" s="65"/>
      <c r="G49" s="65"/>
      <c r="H49" s="65"/>
      <c r="I49" s="65"/>
      <c r="J49" s="65"/>
      <c r="K49" s="65"/>
      <c r="L49" s="65"/>
      <c r="M49" s="65"/>
    </row>
    <row r="50" spans="1:13" ht="37.5" customHeight="1" x14ac:dyDescent="0.15">
      <c r="A50" s="106" t="s">
        <v>165</v>
      </c>
      <c r="B50" s="108"/>
      <c r="C50" s="65"/>
      <c r="D50" s="65"/>
      <c r="E50" s="65"/>
      <c r="F50" s="65"/>
      <c r="G50" s="65"/>
      <c r="H50" s="65"/>
      <c r="I50" s="65"/>
      <c r="J50" s="65"/>
      <c r="K50" s="65"/>
      <c r="L50" s="65"/>
      <c r="M50" s="65"/>
    </row>
    <row r="51" spans="1:13" ht="60" x14ac:dyDescent="0.15">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ht="15" x14ac:dyDescent="0.15">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ht="15" x14ac:dyDescent="0.15">
      <c r="A53" s="96" t="s">
        <v>179</v>
      </c>
      <c r="B53" s="96" t="s">
        <v>180</v>
      </c>
      <c r="C53" s="96" t="b">
        <v>1</v>
      </c>
      <c r="D53" s="96" t="s">
        <v>181</v>
      </c>
      <c r="E53" s="96" t="s">
        <v>182</v>
      </c>
      <c r="F53" s="91" t="s">
        <v>185</v>
      </c>
      <c r="G53" s="103"/>
      <c r="H53" s="103">
        <v>0.12118590174522835</v>
      </c>
      <c r="I53" s="91" t="s">
        <v>184</v>
      </c>
      <c r="J53" s="91"/>
      <c r="K53" s="91"/>
      <c r="L53" s="91"/>
      <c r="M53" s="91"/>
    </row>
    <row r="54" spans="1:13" ht="15" x14ac:dyDescent="0.15">
      <c r="A54" s="96" t="s">
        <v>179</v>
      </c>
      <c r="B54" s="96" t="s">
        <v>180</v>
      </c>
      <c r="C54" s="96" t="b">
        <v>0</v>
      </c>
      <c r="D54" s="96" t="s">
        <v>181</v>
      </c>
      <c r="E54" s="96" t="s">
        <v>186</v>
      </c>
      <c r="F54" s="91" t="s">
        <v>187</v>
      </c>
      <c r="G54" s="103"/>
      <c r="H54" s="103">
        <v>0.66046425129948039</v>
      </c>
      <c r="I54" s="91" t="s">
        <v>184</v>
      </c>
      <c r="J54" s="91"/>
      <c r="K54" s="91"/>
      <c r="L54" s="91"/>
      <c r="M54" s="91"/>
    </row>
    <row r="55" spans="1:13" ht="15" x14ac:dyDescent="0.15">
      <c r="A55" s="96" t="s">
        <v>179</v>
      </c>
      <c r="B55" s="96" t="s">
        <v>180</v>
      </c>
      <c r="C55" s="96" t="b">
        <v>1</v>
      </c>
      <c r="D55" s="96" t="s">
        <v>181</v>
      </c>
      <c r="E55" s="96" t="s">
        <v>186</v>
      </c>
      <c r="F55" s="91" t="s">
        <v>188</v>
      </c>
      <c r="G55" s="103"/>
      <c r="H55" s="103">
        <v>0.66040737814810957</v>
      </c>
      <c r="I55" s="91" t="s">
        <v>184</v>
      </c>
      <c r="J55" s="91"/>
      <c r="K55" s="91"/>
      <c r="L55" s="91"/>
      <c r="M55" s="91"/>
    </row>
    <row r="56" spans="1:13" ht="15" x14ac:dyDescent="0.15">
      <c r="A56" s="96" t="s">
        <v>179</v>
      </c>
      <c r="B56" s="96" t="s">
        <v>180</v>
      </c>
      <c r="C56" s="96" t="b">
        <v>0</v>
      </c>
      <c r="D56" s="96" t="s">
        <v>181</v>
      </c>
      <c r="E56" s="96" t="s">
        <v>189</v>
      </c>
      <c r="F56" s="91" t="s">
        <v>190</v>
      </c>
      <c r="G56" s="103"/>
      <c r="H56" s="103">
        <v>0.92005028637141961</v>
      </c>
      <c r="I56" s="91" t="s">
        <v>184</v>
      </c>
      <c r="J56" s="91"/>
      <c r="K56" s="91"/>
      <c r="L56" s="91"/>
      <c r="M56" s="91"/>
    </row>
    <row r="57" spans="1:13" ht="15" x14ac:dyDescent="0.15">
      <c r="A57" s="96" t="s">
        <v>179</v>
      </c>
      <c r="B57" s="96" t="s">
        <v>180</v>
      </c>
      <c r="C57" s="96" t="b">
        <v>1</v>
      </c>
      <c r="D57" s="96" t="s">
        <v>181</v>
      </c>
      <c r="E57" s="96" t="s">
        <v>189</v>
      </c>
      <c r="F57" s="91" t="s">
        <v>191</v>
      </c>
      <c r="G57" s="103"/>
      <c r="H57" s="103">
        <v>0.91992435117060589</v>
      </c>
      <c r="I57" s="91" t="s">
        <v>184</v>
      </c>
      <c r="J57" s="91"/>
      <c r="K57" s="91"/>
      <c r="L57" s="91"/>
      <c r="M57" s="91"/>
    </row>
    <row r="58" spans="1:13" ht="15" x14ac:dyDescent="0.15">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ht="15" x14ac:dyDescent="0.15">
      <c r="A59" s="96" t="s">
        <v>179</v>
      </c>
      <c r="B59" s="96" t="s">
        <v>180</v>
      </c>
      <c r="C59" s="96" t="b">
        <v>1</v>
      </c>
      <c r="D59" s="96" t="s">
        <v>192</v>
      </c>
      <c r="E59" s="96" t="s">
        <v>182</v>
      </c>
      <c r="F59" s="91" t="s">
        <v>195</v>
      </c>
      <c r="G59" s="103"/>
      <c r="H59" s="103">
        <v>0.21236306234626323</v>
      </c>
      <c r="I59" s="91" t="s">
        <v>194</v>
      </c>
      <c r="J59" s="91"/>
      <c r="K59" s="91"/>
      <c r="L59" s="91"/>
      <c r="M59" s="91"/>
    </row>
    <row r="60" spans="1:13" ht="15" x14ac:dyDescent="0.15">
      <c r="A60" s="96" t="s">
        <v>179</v>
      </c>
      <c r="B60" s="96" t="s">
        <v>180</v>
      </c>
      <c r="C60" s="96" t="b">
        <v>1</v>
      </c>
      <c r="D60" s="96" t="s">
        <v>192</v>
      </c>
      <c r="E60" s="96" t="s">
        <v>186</v>
      </c>
      <c r="F60" s="91" t="s">
        <v>196</v>
      </c>
      <c r="G60" s="103"/>
      <c r="H60" s="103">
        <v>1.2480363611590874</v>
      </c>
      <c r="I60" s="91" t="s">
        <v>194</v>
      </c>
      <c r="J60" s="91"/>
      <c r="K60" s="91"/>
      <c r="L60" s="91"/>
      <c r="M60" s="91"/>
    </row>
    <row r="61" spans="1:13" ht="15" x14ac:dyDescent="0.15">
      <c r="A61" s="96" t="s">
        <v>179</v>
      </c>
      <c r="B61" s="96" t="s">
        <v>180</v>
      </c>
      <c r="C61" s="96" t="b">
        <v>0</v>
      </c>
      <c r="D61" s="96" t="s">
        <v>192</v>
      </c>
      <c r="E61" s="96" t="s">
        <v>189</v>
      </c>
      <c r="F61" s="91" t="s">
        <v>197</v>
      </c>
      <c r="G61" s="103"/>
      <c r="H61" s="103">
        <v>1.5035845330196809</v>
      </c>
      <c r="I61" s="91" t="s">
        <v>194</v>
      </c>
      <c r="J61" s="91"/>
      <c r="K61" s="91"/>
      <c r="L61" s="91"/>
      <c r="M61" s="91"/>
    </row>
    <row r="62" spans="1:13" ht="15" x14ac:dyDescent="0.15">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ht="15" x14ac:dyDescent="0.15">
      <c r="A63" s="96" t="s">
        <v>179</v>
      </c>
      <c r="B63" s="96" t="s">
        <v>198</v>
      </c>
      <c r="C63" s="96" t="b">
        <v>1</v>
      </c>
      <c r="D63" s="96" t="s">
        <v>181</v>
      </c>
      <c r="E63" s="96" t="s">
        <v>182</v>
      </c>
      <c r="F63" s="91" t="s">
        <v>201</v>
      </c>
      <c r="G63" s="103"/>
      <c r="H63" s="103">
        <v>9.2074887809217187E-2</v>
      </c>
      <c r="I63" s="91" t="s">
        <v>200</v>
      </c>
      <c r="J63" s="91"/>
      <c r="K63" s="91"/>
      <c r="L63" s="91"/>
      <c r="M63" s="91"/>
    </row>
    <row r="64" spans="1:13" ht="15" x14ac:dyDescent="0.15">
      <c r="A64" s="96" t="s">
        <v>179</v>
      </c>
      <c r="B64" s="96" t="s">
        <v>198</v>
      </c>
      <c r="C64" s="96" t="b">
        <v>0</v>
      </c>
      <c r="D64" s="96" t="s">
        <v>181</v>
      </c>
      <c r="E64" s="96" t="s">
        <v>186</v>
      </c>
      <c r="F64" s="91" t="s">
        <v>202</v>
      </c>
      <c r="G64" s="103"/>
      <c r="H64" s="103">
        <v>0.40729110208668717</v>
      </c>
      <c r="I64" s="91" t="s">
        <v>200</v>
      </c>
      <c r="J64" s="91"/>
      <c r="K64" s="91"/>
      <c r="L64" s="91"/>
      <c r="M64" s="91"/>
    </row>
    <row r="65" spans="1:14" ht="15" x14ac:dyDescent="0.15">
      <c r="A65" s="96" t="s">
        <v>179</v>
      </c>
      <c r="B65" s="96" t="s">
        <v>198</v>
      </c>
      <c r="C65" s="96" t="b">
        <v>1</v>
      </c>
      <c r="D65" s="96" t="s">
        <v>181</v>
      </c>
      <c r="E65" s="96" t="s">
        <v>186</v>
      </c>
      <c r="F65" s="91" t="s">
        <v>203</v>
      </c>
      <c r="G65" s="103"/>
      <c r="H65" s="103">
        <v>0.40729110208668717</v>
      </c>
      <c r="I65" s="91" t="s">
        <v>200</v>
      </c>
      <c r="J65" s="91"/>
      <c r="K65" s="91"/>
      <c r="L65" s="91"/>
      <c r="M65" s="91"/>
    </row>
    <row r="66" spans="1:14" ht="15" x14ac:dyDescent="0.15">
      <c r="A66" s="96" t="s">
        <v>179</v>
      </c>
      <c r="B66" s="96" t="s">
        <v>198</v>
      </c>
      <c r="C66" s="96" t="b">
        <v>0</v>
      </c>
      <c r="D66" s="96" t="s">
        <v>181</v>
      </c>
      <c r="E66" s="96" t="s">
        <v>189</v>
      </c>
      <c r="F66" s="91" t="s">
        <v>204</v>
      </c>
      <c r="G66" s="103"/>
      <c r="H66" s="103">
        <v>0.67060358925528407</v>
      </c>
      <c r="I66" s="91" t="s">
        <v>200</v>
      </c>
      <c r="J66" s="91"/>
      <c r="K66" s="91"/>
      <c r="L66" s="91"/>
      <c r="M66" s="91"/>
    </row>
    <row r="67" spans="1:14" ht="15" x14ac:dyDescent="0.15">
      <c r="A67" s="96" t="s">
        <v>179</v>
      </c>
      <c r="B67" s="96" t="s">
        <v>198</v>
      </c>
      <c r="C67" s="96" t="b">
        <v>1</v>
      </c>
      <c r="D67" s="96" t="s">
        <v>181</v>
      </c>
      <c r="E67" s="96" t="s">
        <v>189</v>
      </c>
      <c r="F67" s="91" t="s">
        <v>205</v>
      </c>
      <c r="G67" s="103"/>
      <c r="H67" s="103">
        <v>0.67060358925528407</v>
      </c>
      <c r="I67" s="91" t="s">
        <v>200</v>
      </c>
      <c r="J67" s="91"/>
      <c r="K67" s="91"/>
      <c r="L67" s="91"/>
      <c r="M67" s="91"/>
    </row>
    <row r="68" spans="1:14" ht="15" x14ac:dyDescent="0.15">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ht="15" x14ac:dyDescent="0.15">
      <c r="A69" s="96" t="s">
        <v>179</v>
      </c>
      <c r="B69" s="96" t="s">
        <v>198</v>
      </c>
      <c r="C69" s="96" t="b">
        <v>1</v>
      </c>
      <c r="D69" s="96" t="s">
        <v>192</v>
      </c>
      <c r="E69" s="96" t="s">
        <v>182</v>
      </c>
      <c r="F69" s="91" t="s">
        <v>208</v>
      </c>
      <c r="G69" s="103"/>
      <c r="H69" s="103">
        <v>0.16363478345314764</v>
      </c>
      <c r="I69" s="91" t="s">
        <v>207</v>
      </c>
      <c r="J69" s="91"/>
      <c r="K69" s="91"/>
      <c r="L69" s="91"/>
      <c r="M69" s="91"/>
    </row>
    <row r="70" spans="1:14" ht="15" x14ac:dyDescent="0.15">
      <c r="A70" s="96" t="s">
        <v>179</v>
      </c>
      <c r="B70" s="96" t="s">
        <v>198</v>
      </c>
      <c r="C70" s="96" t="b">
        <v>1</v>
      </c>
      <c r="D70" s="96" t="s">
        <v>192</v>
      </c>
      <c r="E70" s="96" t="s">
        <v>186</v>
      </c>
      <c r="F70" s="91" t="s">
        <v>209</v>
      </c>
      <c r="G70" s="103"/>
      <c r="H70" s="103">
        <v>0.77781342630783745</v>
      </c>
      <c r="I70" s="91" t="s">
        <v>207</v>
      </c>
      <c r="J70" s="91"/>
      <c r="K70" s="91"/>
      <c r="L70" s="91"/>
      <c r="M70" s="91"/>
    </row>
    <row r="71" spans="1:14" ht="15" x14ac:dyDescent="0.15">
      <c r="A71" s="96" t="s">
        <v>179</v>
      </c>
      <c r="B71" s="96" t="s">
        <v>198</v>
      </c>
      <c r="C71" s="96" t="b">
        <v>0</v>
      </c>
      <c r="D71" s="96" t="s">
        <v>192</v>
      </c>
      <c r="E71" s="96" t="s">
        <v>189</v>
      </c>
      <c r="F71" s="91" t="s">
        <v>210</v>
      </c>
      <c r="G71" s="103"/>
      <c r="H71" s="103">
        <v>1.1396196447533777</v>
      </c>
      <c r="I71" s="91" t="s">
        <v>207</v>
      </c>
      <c r="J71" s="91"/>
      <c r="K71" s="91"/>
      <c r="L71" s="91"/>
      <c r="M71" s="91"/>
    </row>
    <row r="72" spans="1:14" ht="15" x14ac:dyDescent="0.15">
      <c r="A72" s="96" t="s">
        <v>179</v>
      </c>
      <c r="B72" s="96" t="s">
        <v>198</v>
      </c>
      <c r="C72" s="96" t="b">
        <v>1</v>
      </c>
      <c r="D72" s="96" t="s">
        <v>192</v>
      </c>
      <c r="E72" s="96" t="s">
        <v>189</v>
      </c>
      <c r="F72" s="91" t="s">
        <v>211</v>
      </c>
      <c r="G72" s="103"/>
      <c r="H72" s="103">
        <v>1.1396196447533777</v>
      </c>
      <c r="I72" s="91" t="s">
        <v>207</v>
      </c>
      <c r="J72" s="91"/>
      <c r="K72" s="91"/>
      <c r="L72" s="91"/>
      <c r="M72" s="91"/>
    </row>
    <row r="73" spans="1:14" ht="15" x14ac:dyDescent="0.15">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ht="15" x14ac:dyDescent="0.15">
      <c r="A74" s="96" t="s">
        <v>179</v>
      </c>
      <c r="B74" s="96" t="s">
        <v>212</v>
      </c>
      <c r="C74" s="96" t="b">
        <v>1</v>
      </c>
      <c r="D74" s="96" t="s">
        <v>181</v>
      </c>
      <c r="E74" s="96" t="s">
        <v>182</v>
      </c>
      <c r="F74" s="91" t="s">
        <v>215</v>
      </c>
      <c r="G74" s="103"/>
      <c r="H74" s="103">
        <v>0.10375837995213028</v>
      </c>
      <c r="I74" s="91" t="s">
        <v>214</v>
      </c>
      <c r="J74" s="91"/>
      <c r="K74" s="91"/>
      <c r="L74" s="91"/>
      <c r="M74" s="91"/>
      <c r="N74" s="65"/>
    </row>
    <row r="75" spans="1:14" ht="15" x14ac:dyDescent="0.15">
      <c r="A75" s="96" t="s">
        <v>179</v>
      </c>
      <c r="B75" s="96" t="s">
        <v>212</v>
      </c>
      <c r="C75" s="96" t="b">
        <v>0</v>
      </c>
      <c r="D75" s="96" t="s">
        <v>181</v>
      </c>
      <c r="E75" s="96" t="s">
        <v>186</v>
      </c>
      <c r="F75" s="91" t="s">
        <v>216</v>
      </c>
      <c r="G75" s="103"/>
      <c r="H75" s="103">
        <v>0.53003090001774023</v>
      </c>
      <c r="I75" s="91" t="s">
        <v>214</v>
      </c>
      <c r="J75" s="91"/>
      <c r="K75" s="91"/>
      <c r="L75" s="91"/>
      <c r="M75" s="91"/>
      <c r="N75" s="65"/>
    </row>
    <row r="76" spans="1:14" ht="15" x14ac:dyDescent="0.15">
      <c r="A76" s="96" t="s">
        <v>179</v>
      </c>
      <c r="B76" s="96" t="s">
        <v>212</v>
      </c>
      <c r="C76" s="96" t="b">
        <v>1</v>
      </c>
      <c r="D76" s="96" t="s">
        <v>181</v>
      </c>
      <c r="E76" s="96" t="s">
        <v>186</v>
      </c>
      <c r="F76" s="91" t="s">
        <v>217</v>
      </c>
      <c r="G76" s="103"/>
      <c r="H76" s="103">
        <v>0.53003090001774023</v>
      </c>
      <c r="I76" s="91" t="s">
        <v>214</v>
      </c>
      <c r="J76" s="91"/>
      <c r="K76" s="91"/>
      <c r="L76" s="91"/>
      <c r="M76" s="91"/>
      <c r="N76" s="65"/>
    </row>
    <row r="77" spans="1:14" ht="15" x14ac:dyDescent="0.15">
      <c r="A77" s="96" t="s">
        <v>179</v>
      </c>
      <c r="B77" s="96" t="s">
        <v>212</v>
      </c>
      <c r="C77" s="96" t="b">
        <v>0</v>
      </c>
      <c r="D77" s="96" t="s">
        <v>181</v>
      </c>
      <c r="E77" s="96" t="s">
        <v>189</v>
      </c>
      <c r="F77" s="91" t="s">
        <v>218</v>
      </c>
      <c r="G77" s="103"/>
      <c r="H77" s="103">
        <v>0.79724698606827527</v>
      </c>
      <c r="I77" s="91" t="s">
        <v>214</v>
      </c>
      <c r="J77" s="91"/>
      <c r="K77" s="91"/>
      <c r="L77" s="91"/>
      <c r="M77" s="91"/>
      <c r="N77" s="65"/>
    </row>
    <row r="78" spans="1:14" ht="15" x14ac:dyDescent="0.15">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ht="15" x14ac:dyDescent="0.15">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ht="15" x14ac:dyDescent="0.15">
      <c r="A80" s="96" t="s">
        <v>179</v>
      </c>
      <c r="B80" s="96" t="s">
        <v>221</v>
      </c>
      <c r="C80" s="96" t="b">
        <v>1</v>
      </c>
      <c r="D80" s="96" t="s">
        <v>181</v>
      </c>
      <c r="E80" s="96" t="s">
        <v>182</v>
      </c>
      <c r="F80" s="91" t="s">
        <v>224</v>
      </c>
      <c r="G80" s="103"/>
      <c r="H80" s="103">
        <v>0.12012205828950138</v>
      </c>
      <c r="I80" s="91" t="s">
        <v>223</v>
      </c>
      <c r="J80" s="91"/>
      <c r="K80" s="91"/>
      <c r="L80" s="91"/>
      <c r="M80" s="91"/>
      <c r="N80" s="65"/>
    </row>
    <row r="81" spans="1:14" ht="15" x14ac:dyDescent="0.15">
      <c r="A81" s="96" t="s">
        <v>179</v>
      </c>
      <c r="B81" s="96" t="s">
        <v>221</v>
      </c>
      <c r="C81" s="96" t="b">
        <v>0</v>
      </c>
      <c r="D81" s="96" t="s">
        <v>181</v>
      </c>
      <c r="E81" s="96" t="s">
        <v>186</v>
      </c>
      <c r="F81" s="91" t="s">
        <v>225</v>
      </c>
      <c r="G81" s="103"/>
      <c r="H81" s="103">
        <v>0.57013221784710255</v>
      </c>
      <c r="I81" s="91" t="s">
        <v>223</v>
      </c>
      <c r="J81" s="91"/>
      <c r="K81" s="91"/>
      <c r="L81" s="91"/>
      <c r="M81" s="91"/>
      <c r="N81" s="65"/>
    </row>
    <row r="82" spans="1:14" ht="15" x14ac:dyDescent="0.15">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ht="15" x14ac:dyDescent="0.15">
      <c r="A83" s="96" t="s">
        <v>179</v>
      </c>
      <c r="B83" s="96" t="s">
        <v>221</v>
      </c>
      <c r="C83" s="96" t="b">
        <v>1</v>
      </c>
      <c r="D83" s="96" t="s">
        <v>192</v>
      </c>
      <c r="E83" s="96" t="s">
        <v>182</v>
      </c>
      <c r="F83" s="91" t="s">
        <v>228</v>
      </c>
      <c r="G83" s="103"/>
      <c r="H83" s="103">
        <v>0.20439851681429441</v>
      </c>
      <c r="I83" s="91" t="s">
        <v>227</v>
      </c>
      <c r="J83" s="91"/>
      <c r="K83" s="91"/>
      <c r="L83" s="91"/>
      <c r="M83" s="91"/>
      <c r="N83" s="65"/>
    </row>
    <row r="84" spans="1:14" ht="15" x14ac:dyDescent="0.15">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ht="15" x14ac:dyDescent="0.15">
      <c r="A85" s="96" t="s">
        <v>179</v>
      </c>
      <c r="B85" s="96" t="s">
        <v>229</v>
      </c>
      <c r="C85" s="96" t="b">
        <v>1</v>
      </c>
      <c r="D85" s="96" t="s">
        <v>181</v>
      </c>
      <c r="E85" s="96" t="s">
        <v>182</v>
      </c>
      <c r="F85" s="91" t="s">
        <v>232</v>
      </c>
      <c r="G85" s="103"/>
      <c r="H85" s="103">
        <v>0.13367122956018268</v>
      </c>
      <c r="I85" s="91" t="s">
        <v>231</v>
      </c>
      <c r="J85" s="91"/>
      <c r="K85" s="91"/>
      <c r="L85" s="91"/>
      <c r="M85" s="91"/>
      <c r="N85" s="65"/>
    </row>
    <row r="86" spans="1:14" ht="15" x14ac:dyDescent="0.15">
      <c r="A86" s="96" t="s">
        <v>179</v>
      </c>
      <c r="B86" s="96" t="s">
        <v>229</v>
      </c>
      <c r="C86" s="96" t="b">
        <v>0</v>
      </c>
      <c r="D86" s="96" t="s">
        <v>181</v>
      </c>
      <c r="E86" s="96" t="s">
        <v>186</v>
      </c>
      <c r="F86" s="91" t="s">
        <v>233</v>
      </c>
      <c r="G86" s="103"/>
      <c r="H86" s="103">
        <v>0.42810575095752934</v>
      </c>
      <c r="I86" s="91" t="s">
        <v>231</v>
      </c>
      <c r="J86" s="91"/>
      <c r="K86" s="91"/>
      <c r="L86" s="91"/>
      <c r="M86" s="91"/>
      <c r="N86" s="65"/>
    </row>
    <row r="87" spans="1:14" ht="15" x14ac:dyDescent="0.15">
      <c r="A87" s="96" t="s">
        <v>179</v>
      </c>
      <c r="B87" s="96" t="s">
        <v>229</v>
      </c>
      <c r="C87" s="96" t="b">
        <v>1</v>
      </c>
      <c r="D87" s="96" t="s">
        <v>181</v>
      </c>
      <c r="E87" s="96" t="s">
        <v>186</v>
      </c>
      <c r="F87" s="91" t="s">
        <v>234</v>
      </c>
      <c r="G87" s="103"/>
      <c r="H87" s="103">
        <v>0.40888959396374486</v>
      </c>
      <c r="I87" s="91" t="s">
        <v>231</v>
      </c>
      <c r="J87" s="91"/>
      <c r="K87" s="91"/>
      <c r="L87" s="91"/>
      <c r="M87" s="91"/>
      <c r="N87" s="65"/>
    </row>
    <row r="88" spans="1:14" ht="15" x14ac:dyDescent="0.15">
      <c r="A88" s="96" t="s">
        <v>179</v>
      </c>
      <c r="B88" s="96" t="s">
        <v>229</v>
      </c>
      <c r="C88" s="96" t="b">
        <v>1</v>
      </c>
      <c r="D88" s="96" t="s">
        <v>181</v>
      </c>
      <c r="E88" s="96" t="s">
        <v>189</v>
      </c>
      <c r="F88" s="91" t="s">
        <v>235</v>
      </c>
      <c r="G88" s="103"/>
      <c r="H88" s="103">
        <v>0.85114836457125986</v>
      </c>
      <c r="I88" s="91" t="s">
        <v>231</v>
      </c>
      <c r="J88" s="91"/>
      <c r="K88" s="91"/>
      <c r="L88" s="91"/>
      <c r="M88" s="91"/>
      <c r="N88" s="65"/>
    </row>
    <row r="89" spans="1:14" ht="15" x14ac:dyDescent="0.15">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ht="15" x14ac:dyDescent="0.15">
      <c r="A90" s="96" t="s">
        <v>179</v>
      </c>
      <c r="B90" s="96" t="s">
        <v>229</v>
      </c>
      <c r="C90" s="96" t="b">
        <v>1</v>
      </c>
      <c r="D90" s="96" t="s">
        <v>192</v>
      </c>
      <c r="E90" s="96" t="s">
        <v>189</v>
      </c>
      <c r="F90" s="91" t="s">
        <v>238</v>
      </c>
      <c r="G90" s="103"/>
      <c r="H90" s="103">
        <v>1.3805918941096742</v>
      </c>
      <c r="I90" s="91" t="s">
        <v>237</v>
      </c>
      <c r="J90" s="91"/>
      <c r="K90" s="91"/>
      <c r="L90" s="91"/>
      <c r="M90" s="91"/>
      <c r="N90" s="65"/>
    </row>
    <row r="91" spans="1:14" ht="15" x14ac:dyDescent="0.15">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ht="15" x14ac:dyDescent="0.15">
      <c r="A92" s="96" t="s">
        <v>179</v>
      </c>
      <c r="B92" s="96" t="s">
        <v>239</v>
      </c>
      <c r="C92" s="96" t="b">
        <v>1</v>
      </c>
      <c r="D92" s="96" t="s">
        <v>181</v>
      </c>
      <c r="E92" s="96" t="s">
        <v>182</v>
      </c>
      <c r="F92" s="91" t="s">
        <v>242</v>
      </c>
      <c r="G92" s="103"/>
      <c r="H92" s="103">
        <v>0.11305257873458574</v>
      </c>
      <c r="I92" s="91" t="s">
        <v>241</v>
      </c>
      <c r="J92" s="91"/>
      <c r="K92" s="91"/>
      <c r="L92" s="91"/>
      <c r="M92" s="91"/>
      <c r="N92" s="65"/>
    </row>
    <row r="93" spans="1:14" ht="15" x14ac:dyDescent="0.15">
      <c r="A93" s="96" t="s">
        <v>179</v>
      </c>
      <c r="B93" s="96" t="s">
        <v>239</v>
      </c>
      <c r="C93" s="96" t="b">
        <v>0</v>
      </c>
      <c r="D93" s="96" t="s">
        <v>181</v>
      </c>
      <c r="E93" s="96" t="s">
        <v>186</v>
      </c>
      <c r="F93" s="91" t="s">
        <v>243</v>
      </c>
      <c r="G93" s="103"/>
      <c r="H93" s="103">
        <v>0.26077853172897664</v>
      </c>
      <c r="I93" s="91" t="s">
        <v>241</v>
      </c>
      <c r="J93" s="91"/>
      <c r="K93" s="91"/>
      <c r="L93" s="91"/>
      <c r="M93" s="91"/>
      <c r="N93" s="65"/>
    </row>
    <row r="94" spans="1:14" ht="15" x14ac:dyDescent="0.15">
      <c r="A94" s="96" t="s">
        <v>179</v>
      </c>
      <c r="B94" s="96" t="s">
        <v>239</v>
      </c>
      <c r="C94" s="96" t="b">
        <v>1</v>
      </c>
      <c r="D94" s="96" t="s">
        <v>181</v>
      </c>
      <c r="E94" s="96" t="s">
        <v>186</v>
      </c>
      <c r="F94" s="91" t="s">
        <v>244</v>
      </c>
      <c r="G94" s="103"/>
      <c r="H94" s="103">
        <v>0.25953093319681675</v>
      </c>
      <c r="I94" s="91" t="s">
        <v>241</v>
      </c>
      <c r="J94" s="91"/>
      <c r="K94" s="91"/>
      <c r="L94" s="91"/>
      <c r="M94" s="91"/>
      <c r="N94" s="65"/>
    </row>
    <row r="95" spans="1:14" ht="15" x14ac:dyDescent="0.15">
      <c r="A95" s="96" t="s">
        <v>179</v>
      </c>
      <c r="B95" s="96" t="s">
        <v>239</v>
      </c>
      <c r="C95" s="96" t="b">
        <v>0</v>
      </c>
      <c r="D95" s="96" t="s">
        <v>181</v>
      </c>
      <c r="E95" s="96" t="s">
        <v>189</v>
      </c>
      <c r="F95" s="91" t="s">
        <v>245</v>
      </c>
      <c r="G95" s="103"/>
      <c r="H95" s="103">
        <v>0.91347797454820956</v>
      </c>
      <c r="I95" s="91" t="s">
        <v>241</v>
      </c>
      <c r="J95" s="91"/>
      <c r="K95" s="91"/>
      <c r="L95" s="91"/>
      <c r="M95" s="91"/>
      <c r="N95" s="65"/>
    </row>
    <row r="96" spans="1:14" ht="15" x14ac:dyDescent="0.15">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ht="15" x14ac:dyDescent="0.15">
      <c r="A97" s="96" t="s">
        <v>179</v>
      </c>
      <c r="B97" s="96" t="s">
        <v>239</v>
      </c>
      <c r="C97" s="96" t="b">
        <v>1</v>
      </c>
      <c r="D97" s="96" t="s">
        <v>192</v>
      </c>
      <c r="E97" s="96" t="s">
        <v>182</v>
      </c>
      <c r="F97" s="91" t="s">
        <v>248</v>
      </c>
      <c r="G97" s="103"/>
      <c r="H97" s="103">
        <v>0.17399310150958103</v>
      </c>
      <c r="I97" s="91" t="s">
        <v>247</v>
      </c>
      <c r="J97" s="91"/>
      <c r="K97" s="91"/>
      <c r="L97" s="91"/>
      <c r="M97" s="91"/>
      <c r="N97" s="65"/>
    </row>
    <row r="98" spans="1:14" ht="15" x14ac:dyDescent="0.15">
      <c r="A98" s="96" t="s">
        <v>179</v>
      </c>
      <c r="B98" s="96" t="s">
        <v>239</v>
      </c>
      <c r="C98" s="96" t="b">
        <v>0</v>
      </c>
      <c r="D98" s="96" t="s">
        <v>192</v>
      </c>
      <c r="E98" s="96" t="s">
        <v>189</v>
      </c>
      <c r="F98" s="91" t="s">
        <v>249</v>
      </c>
      <c r="G98" s="103"/>
      <c r="H98" s="103">
        <v>1.4675769419357723</v>
      </c>
      <c r="I98" s="91" t="s">
        <v>247</v>
      </c>
      <c r="J98" s="91"/>
      <c r="K98" s="91"/>
      <c r="L98" s="91"/>
      <c r="M98" s="91"/>
      <c r="N98" s="65"/>
    </row>
    <row r="99" spans="1:14" ht="15" x14ac:dyDescent="0.15">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ht="15" x14ac:dyDescent="0.15">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ht="15" x14ac:dyDescent="0.15">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ht="15" x14ac:dyDescent="0.15">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ht="15" x14ac:dyDescent="0.15">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ht="15" x14ac:dyDescent="0.15">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ht="15" x14ac:dyDescent="0.15">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ht="15" x14ac:dyDescent="0.15">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ht="15" x14ac:dyDescent="0.15">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ht="15" x14ac:dyDescent="0.15">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ht="15" x14ac:dyDescent="0.15">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ht="15" x14ac:dyDescent="0.15">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ht="15" x14ac:dyDescent="0.15">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ht="15" x14ac:dyDescent="0.15">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ht="15" x14ac:dyDescent="0.15">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ht="15" x14ac:dyDescent="0.15">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ht="15" x14ac:dyDescent="0.15">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ht="15" x14ac:dyDescent="0.15">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ht="15" x14ac:dyDescent="0.15">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ht="15" x14ac:dyDescent="0.15">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ht="15" x14ac:dyDescent="0.15">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ht="15" x14ac:dyDescent="0.15">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ht="15" x14ac:dyDescent="0.15">
      <c r="A121" s="96" t="s">
        <v>179</v>
      </c>
      <c r="B121" s="96" t="s">
        <v>180</v>
      </c>
      <c r="C121" s="96" t="b">
        <v>0</v>
      </c>
      <c r="D121" s="96" t="s">
        <v>181</v>
      </c>
      <c r="E121" s="96" t="s">
        <v>186</v>
      </c>
      <c r="F121" s="91" t="s">
        <v>278</v>
      </c>
      <c r="G121" s="103"/>
      <c r="H121" s="103">
        <v>0.6603716901558343</v>
      </c>
      <c r="I121" s="91"/>
      <c r="J121" s="91"/>
      <c r="K121" s="91"/>
      <c r="L121" s="91"/>
      <c r="M121" s="91"/>
      <c r="N121" s="65"/>
    </row>
    <row r="122" spans="1:14" ht="15" x14ac:dyDescent="0.15">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ht="15" x14ac:dyDescent="0.15">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ht="15" x14ac:dyDescent="0.15">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ht="15" x14ac:dyDescent="0.15">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ht="15" x14ac:dyDescent="0.15">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ht="15" x14ac:dyDescent="0.15">
      <c r="A127" s="96" t="s">
        <v>179</v>
      </c>
      <c r="B127" s="96" t="s">
        <v>180</v>
      </c>
      <c r="C127" s="96" t="b">
        <v>1</v>
      </c>
      <c r="D127" s="96" t="s">
        <v>192</v>
      </c>
      <c r="E127" s="96" t="s">
        <v>186</v>
      </c>
      <c r="F127" s="91" t="s">
        <v>284</v>
      </c>
      <c r="G127" s="103"/>
      <c r="H127" s="103">
        <v>1.2478305742263203</v>
      </c>
      <c r="I127" s="91"/>
      <c r="J127" s="91"/>
      <c r="K127" s="91"/>
      <c r="L127" s="91"/>
      <c r="M127" s="91"/>
      <c r="N127" s="65"/>
    </row>
    <row r="128" spans="1:14" ht="15" x14ac:dyDescent="0.15">
      <c r="A128" s="96" t="s">
        <v>179</v>
      </c>
      <c r="B128" s="96" t="s">
        <v>180</v>
      </c>
      <c r="C128" s="96" t="b">
        <v>0</v>
      </c>
      <c r="D128" s="96" t="s">
        <v>192</v>
      </c>
      <c r="E128" s="96" t="s">
        <v>189</v>
      </c>
      <c r="F128" s="91" t="s">
        <v>285</v>
      </c>
      <c r="G128" s="103"/>
      <c r="H128" s="103">
        <v>1.5033301512865984</v>
      </c>
      <c r="I128" s="91"/>
      <c r="J128" s="91"/>
      <c r="K128" s="91"/>
      <c r="L128" s="91"/>
      <c r="M128" s="91"/>
      <c r="N128" s="65"/>
    </row>
    <row r="129" spans="1:14" ht="15" x14ac:dyDescent="0.15">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ht="15" x14ac:dyDescent="0.15">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ht="15" x14ac:dyDescent="0.15">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ht="15" x14ac:dyDescent="0.15">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ht="15" x14ac:dyDescent="0.15">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ht="15" x14ac:dyDescent="0.15">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ht="15" x14ac:dyDescent="0.15">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ht="15" x14ac:dyDescent="0.15">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ht="15" x14ac:dyDescent="0.15">
      <c r="A137" s="96" t="s">
        <v>179</v>
      </c>
      <c r="B137" s="96" t="s">
        <v>198</v>
      </c>
      <c r="C137" s="96" t="b">
        <v>1</v>
      </c>
      <c r="D137" s="96" t="s">
        <v>192</v>
      </c>
      <c r="E137" s="96" t="s">
        <v>186</v>
      </c>
      <c r="F137" s="91" t="s">
        <v>294</v>
      </c>
      <c r="G137" s="103"/>
      <c r="H137" s="103">
        <v>0.7772305322632107</v>
      </c>
      <c r="I137" s="91"/>
      <c r="J137" s="91"/>
      <c r="K137" s="91"/>
      <c r="L137" s="91"/>
      <c r="M137" s="91"/>
      <c r="N137" s="65"/>
    </row>
    <row r="138" spans="1:14" ht="15" x14ac:dyDescent="0.15">
      <c r="A138" s="96" t="s">
        <v>179</v>
      </c>
      <c r="B138" s="96" t="s">
        <v>198</v>
      </c>
      <c r="C138" s="96" t="b">
        <v>0</v>
      </c>
      <c r="D138" s="96" t="s">
        <v>192</v>
      </c>
      <c r="E138" s="96" t="s">
        <v>189</v>
      </c>
      <c r="F138" s="91" t="s">
        <v>295</v>
      </c>
      <c r="G138" s="103"/>
      <c r="H138" s="103">
        <v>1.1390168214683927</v>
      </c>
      <c r="I138" s="91"/>
      <c r="J138" s="91"/>
      <c r="K138" s="91"/>
      <c r="L138" s="91"/>
      <c r="M138" s="91"/>
      <c r="N138" s="65"/>
    </row>
    <row r="139" spans="1:14" ht="15" x14ac:dyDescent="0.15">
      <c r="A139" s="96" t="s">
        <v>179</v>
      </c>
      <c r="B139" s="96" t="s">
        <v>198</v>
      </c>
      <c r="C139" s="96" t="b">
        <v>1</v>
      </c>
      <c r="D139" s="96" t="s">
        <v>192</v>
      </c>
      <c r="E139" s="96" t="s">
        <v>189</v>
      </c>
      <c r="F139" s="91" t="s">
        <v>296</v>
      </c>
      <c r="G139" s="103"/>
      <c r="H139" s="103">
        <v>1.1390168214683927</v>
      </c>
      <c r="I139" s="91"/>
      <c r="J139" s="91"/>
      <c r="K139" s="91"/>
      <c r="L139" s="91"/>
      <c r="M139" s="91"/>
      <c r="N139" s="65"/>
    </row>
    <row r="140" spans="1:14" ht="15" x14ac:dyDescent="0.15">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ht="15" x14ac:dyDescent="0.15">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ht="15" x14ac:dyDescent="0.15">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ht="15" x14ac:dyDescent="0.15">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ht="15" x14ac:dyDescent="0.15">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ht="15" x14ac:dyDescent="0.15">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ht="15" x14ac:dyDescent="0.15">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ht="15" x14ac:dyDescent="0.15">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ht="15" x14ac:dyDescent="0.15">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ht="15" x14ac:dyDescent="0.15">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ht="15" x14ac:dyDescent="0.15">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ht="15" x14ac:dyDescent="0.15">
      <c r="A151" s="96" t="s">
        <v>179</v>
      </c>
      <c r="B151" s="96" t="s">
        <v>229</v>
      </c>
      <c r="C151" s="96" t="b">
        <v>0</v>
      </c>
      <c r="D151" s="96" t="s">
        <v>181</v>
      </c>
      <c r="E151" s="96" t="s">
        <v>182</v>
      </c>
      <c r="F151" s="91" t="s">
        <v>308</v>
      </c>
      <c r="G151" s="103"/>
      <c r="H151" s="103">
        <v>0.13649756701599286</v>
      </c>
      <c r="I151" s="91"/>
      <c r="J151" s="91"/>
      <c r="K151" s="103"/>
      <c r="L151" s="91"/>
      <c r="M151" s="103"/>
    </row>
    <row r="152" spans="1:14" ht="15" x14ac:dyDescent="0.15">
      <c r="A152" s="96" t="s">
        <v>179</v>
      </c>
      <c r="B152" s="96" t="s">
        <v>229</v>
      </c>
      <c r="C152" s="96" t="b">
        <v>1</v>
      </c>
      <c r="D152" s="96" t="s">
        <v>181</v>
      </c>
      <c r="E152" s="96" t="s">
        <v>182</v>
      </c>
      <c r="F152" s="91" t="s">
        <v>309</v>
      </c>
      <c r="G152" s="103"/>
      <c r="H152" s="103">
        <v>0.13359309386990814</v>
      </c>
      <c r="I152" s="91"/>
      <c r="J152" s="91"/>
      <c r="K152" s="103"/>
      <c r="L152" s="91"/>
      <c r="M152" s="103"/>
    </row>
    <row r="153" spans="1:14" ht="15" x14ac:dyDescent="0.15">
      <c r="A153" s="96" t="s">
        <v>179</v>
      </c>
      <c r="B153" s="96" t="s">
        <v>229</v>
      </c>
      <c r="C153" s="96" t="b">
        <v>0</v>
      </c>
      <c r="D153" s="96" t="s">
        <v>181</v>
      </c>
      <c r="E153" s="96" t="s">
        <v>186</v>
      </c>
      <c r="F153" s="91" t="s">
        <v>310</v>
      </c>
      <c r="G153" s="103"/>
      <c r="H153" s="103">
        <v>0.42812224917930619</v>
      </c>
      <c r="I153" s="91"/>
      <c r="J153" s="91"/>
      <c r="K153" s="103"/>
      <c r="L153" s="91"/>
      <c r="M153" s="103"/>
    </row>
    <row r="154" spans="1:14" ht="15" x14ac:dyDescent="0.15">
      <c r="A154" s="96" t="s">
        <v>179</v>
      </c>
      <c r="B154" s="96" t="s">
        <v>229</v>
      </c>
      <c r="C154" s="96" t="b">
        <v>1</v>
      </c>
      <c r="D154" s="96" t="s">
        <v>181</v>
      </c>
      <c r="E154" s="96" t="s">
        <v>186</v>
      </c>
      <c r="F154" s="91" t="s">
        <v>311</v>
      </c>
      <c r="G154" s="103"/>
      <c r="H154" s="103">
        <v>0.40893411967621263</v>
      </c>
      <c r="I154" s="91"/>
      <c r="J154" s="91"/>
      <c r="K154" s="103"/>
      <c r="L154" s="91"/>
      <c r="M154" s="103"/>
    </row>
    <row r="155" spans="1:14" ht="15" x14ac:dyDescent="0.15">
      <c r="A155" s="96" t="s">
        <v>179</v>
      </c>
      <c r="B155" s="96" t="s">
        <v>229</v>
      </c>
      <c r="C155" s="96" t="b">
        <v>1</v>
      </c>
      <c r="D155" s="96" t="s">
        <v>181</v>
      </c>
      <c r="E155" s="96" t="s">
        <v>189</v>
      </c>
      <c r="F155" s="91" t="s">
        <v>312</v>
      </c>
      <c r="G155" s="103"/>
      <c r="H155" s="103">
        <v>0.85055298734773388</v>
      </c>
      <c r="I155" s="91"/>
      <c r="J155" s="91"/>
      <c r="K155" s="103"/>
      <c r="L155" s="91"/>
      <c r="M155" s="103"/>
    </row>
    <row r="156" spans="1:14" ht="15" x14ac:dyDescent="0.15">
      <c r="A156" s="96" t="s">
        <v>179</v>
      </c>
      <c r="B156" s="96" t="s">
        <v>229</v>
      </c>
      <c r="C156" s="96" t="b">
        <v>1</v>
      </c>
      <c r="D156" s="96" t="s">
        <v>192</v>
      </c>
      <c r="E156" s="96" t="s">
        <v>182</v>
      </c>
      <c r="F156" s="91" t="s">
        <v>313</v>
      </c>
      <c r="G156" s="103"/>
      <c r="H156" s="103">
        <v>0.21127499655818746</v>
      </c>
      <c r="I156" s="91"/>
      <c r="J156" s="91"/>
      <c r="K156" s="103"/>
      <c r="L156" s="91"/>
      <c r="M156" s="103"/>
    </row>
    <row r="157" spans="1:14" ht="15" x14ac:dyDescent="0.15">
      <c r="A157" s="96" t="s">
        <v>179</v>
      </c>
      <c r="B157" s="96" t="s">
        <v>229</v>
      </c>
      <c r="C157" s="96" t="b">
        <v>1</v>
      </c>
      <c r="D157" s="96" t="s">
        <v>192</v>
      </c>
      <c r="E157" s="96" t="s">
        <v>189</v>
      </c>
      <c r="F157" s="91" t="s">
        <v>314</v>
      </c>
      <c r="G157" s="103"/>
      <c r="H157" s="103">
        <v>1.3798627116009607</v>
      </c>
      <c r="I157" s="91"/>
      <c r="J157" s="91"/>
      <c r="K157" s="103"/>
      <c r="L157" s="91"/>
      <c r="M157" s="103"/>
    </row>
    <row r="158" spans="1:14" ht="15" x14ac:dyDescent="0.15">
      <c r="A158" s="96" t="s">
        <v>179</v>
      </c>
      <c r="B158" s="96" t="s">
        <v>239</v>
      </c>
      <c r="C158" s="96" t="b">
        <v>0</v>
      </c>
      <c r="D158" s="96" t="s">
        <v>181</v>
      </c>
      <c r="E158" s="96" t="s">
        <v>182</v>
      </c>
      <c r="F158" s="91" t="s">
        <v>315</v>
      </c>
      <c r="G158" s="103"/>
      <c r="H158" s="103">
        <v>0.11382337645460913</v>
      </c>
      <c r="I158" s="91"/>
      <c r="J158" s="91"/>
      <c r="K158" s="103"/>
      <c r="L158" s="91"/>
      <c r="M158" s="103"/>
    </row>
    <row r="159" spans="1:14" ht="15" x14ac:dyDescent="0.15">
      <c r="A159" s="96" t="s">
        <v>179</v>
      </c>
      <c r="B159" s="96" t="s">
        <v>239</v>
      </c>
      <c r="C159" s="96" t="b">
        <v>1</v>
      </c>
      <c r="D159" s="96" t="s">
        <v>181</v>
      </c>
      <c r="E159" s="96" t="s">
        <v>182</v>
      </c>
      <c r="F159" s="91" t="s">
        <v>316</v>
      </c>
      <c r="G159" s="103"/>
      <c r="H159" s="103">
        <v>0.11294762841141033</v>
      </c>
      <c r="I159" s="91"/>
      <c r="J159" s="91"/>
      <c r="K159" s="103"/>
      <c r="L159" s="91"/>
      <c r="M159" s="103"/>
    </row>
    <row r="160" spans="1:14" ht="15" x14ac:dyDescent="0.15">
      <c r="A160" s="96" t="s">
        <v>179</v>
      </c>
      <c r="B160" s="96" t="s">
        <v>239</v>
      </c>
      <c r="C160" s="96" t="b">
        <v>0</v>
      </c>
      <c r="D160" s="96" t="s">
        <v>181</v>
      </c>
      <c r="E160" s="96" t="s">
        <v>186</v>
      </c>
      <c r="F160" s="91" t="s">
        <v>317</v>
      </c>
      <c r="G160" s="103"/>
      <c r="H160" s="103">
        <v>0.26056828187129821</v>
      </c>
      <c r="I160" s="91"/>
      <c r="J160" s="91"/>
      <c r="K160" s="103"/>
      <c r="L160" s="91"/>
      <c r="M160" s="103"/>
    </row>
    <row r="161" spans="1:13" ht="15" x14ac:dyDescent="0.15">
      <c r="A161" s="96" t="s">
        <v>179</v>
      </c>
      <c r="B161" s="96" t="s">
        <v>239</v>
      </c>
      <c r="C161" s="96" t="b">
        <v>1</v>
      </c>
      <c r="D161" s="96" t="s">
        <v>181</v>
      </c>
      <c r="E161" s="96" t="s">
        <v>186</v>
      </c>
      <c r="F161" s="91" t="s">
        <v>318</v>
      </c>
      <c r="G161" s="103"/>
      <c r="H161" s="103">
        <v>0.25932401325696269</v>
      </c>
      <c r="I161" s="91"/>
      <c r="J161" s="91"/>
      <c r="K161" s="103"/>
      <c r="L161" s="91"/>
      <c r="M161" s="103"/>
    </row>
    <row r="162" spans="1:13" ht="15" x14ac:dyDescent="0.15">
      <c r="A162" s="96" t="s">
        <v>179</v>
      </c>
      <c r="B162" s="96" t="s">
        <v>239</v>
      </c>
      <c r="C162" s="96" t="b">
        <v>0</v>
      </c>
      <c r="D162" s="96" t="s">
        <v>181</v>
      </c>
      <c r="E162" s="96" t="s">
        <v>189</v>
      </c>
      <c r="F162" s="91" t="s">
        <v>319</v>
      </c>
      <c r="G162" s="103"/>
      <c r="H162" s="103">
        <v>0.91251614468072195</v>
      </c>
      <c r="I162" s="91"/>
      <c r="J162" s="91"/>
      <c r="K162" s="103"/>
      <c r="L162" s="91"/>
      <c r="M162" s="103"/>
    </row>
    <row r="163" spans="1:13" ht="15" x14ac:dyDescent="0.15">
      <c r="A163" s="96" t="s">
        <v>179</v>
      </c>
      <c r="B163" s="96" t="s">
        <v>239</v>
      </c>
      <c r="C163" s="96" t="b">
        <v>0</v>
      </c>
      <c r="D163" s="96" t="s">
        <v>192</v>
      </c>
      <c r="E163" s="96" t="s">
        <v>182</v>
      </c>
      <c r="F163" s="91" t="s">
        <v>320</v>
      </c>
      <c r="G163" s="103"/>
      <c r="H163" s="103">
        <v>0.17498443830247701</v>
      </c>
      <c r="I163" s="91"/>
      <c r="J163" s="91"/>
      <c r="K163" s="103"/>
      <c r="L163" s="91"/>
      <c r="M163" s="103"/>
    </row>
    <row r="164" spans="1:13" ht="15" x14ac:dyDescent="0.15">
      <c r="A164" s="96" t="s">
        <v>179</v>
      </c>
      <c r="B164" s="96" t="s">
        <v>239</v>
      </c>
      <c r="C164" s="96" t="b">
        <v>1</v>
      </c>
      <c r="D164" s="96" t="s">
        <v>192</v>
      </c>
      <c r="E164" s="96" t="s">
        <v>182</v>
      </c>
      <c r="F164" s="91" t="s">
        <v>321</v>
      </c>
      <c r="G164" s="103"/>
      <c r="H164" s="103">
        <v>0.17386830104797507</v>
      </c>
      <c r="I164" s="91"/>
      <c r="J164" s="91"/>
      <c r="K164" s="103"/>
      <c r="L164" s="91"/>
      <c r="M164" s="103"/>
    </row>
    <row r="165" spans="1:13" ht="15" x14ac:dyDescent="0.15">
      <c r="A165" s="96" t="s">
        <v>179</v>
      </c>
      <c r="B165" s="96" t="s">
        <v>239</v>
      </c>
      <c r="C165" s="96" t="b">
        <v>0</v>
      </c>
      <c r="D165" s="96" t="s">
        <v>192</v>
      </c>
      <c r="E165" s="96" t="s">
        <v>189</v>
      </c>
      <c r="F165" s="91" t="s">
        <v>322</v>
      </c>
      <c r="G165" s="103"/>
      <c r="H165" s="103">
        <v>1.4662625019801638</v>
      </c>
      <c r="I165" s="91"/>
      <c r="J165" s="91"/>
      <c r="K165" s="103"/>
      <c r="L165" s="91"/>
      <c r="M165" s="103"/>
    </row>
    <row r="166" spans="1:13" ht="15" x14ac:dyDescent="0.15">
      <c r="A166" s="96" t="s">
        <v>179</v>
      </c>
      <c r="B166" s="96" t="s">
        <v>250</v>
      </c>
      <c r="C166" s="96" t="b">
        <v>0</v>
      </c>
      <c r="D166" s="96" t="s">
        <v>181</v>
      </c>
      <c r="E166" s="96" t="s">
        <v>182</v>
      </c>
      <c r="F166" s="91" t="s">
        <v>323</v>
      </c>
      <c r="G166" s="103"/>
      <c r="H166" s="103">
        <v>7.1851847662839224E-2</v>
      </c>
      <c r="I166" s="91"/>
      <c r="J166" s="91"/>
      <c r="K166" s="103"/>
      <c r="L166" s="91"/>
      <c r="M166" s="103"/>
    </row>
    <row r="167" spans="1:13" ht="15" x14ac:dyDescent="0.15">
      <c r="A167" s="96" t="s">
        <v>179</v>
      </c>
      <c r="B167" s="96" t="s">
        <v>250</v>
      </c>
      <c r="C167" s="96" t="b">
        <v>1</v>
      </c>
      <c r="D167" s="96" t="s">
        <v>181</v>
      </c>
      <c r="E167" s="96" t="s">
        <v>182</v>
      </c>
      <c r="F167" s="91" t="s">
        <v>324</v>
      </c>
      <c r="G167" s="103"/>
      <c r="H167" s="103">
        <v>7.1851689688715817E-2</v>
      </c>
      <c r="I167" s="91"/>
      <c r="J167" s="91"/>
      <c r="K167" s="103"/>
      <c r="L167" s="91"/>
      <c r="M167" s="103"/>
    </row>
    <row r="168" spans="1:13" ht="15" x14ac:dyDescent="0.15">
      <c r="A168" s="96" t="s">
        <v>179</v>
      </c>
      <c r="B168" s="96" t="s">
        <v>250</v>
      </c>
      <c r="C168" s="96" t="b">
        <v>0</v>
      </c>
      <c r="D168" s="96" t="s">
        <v>181</v>
      </c>
      <c r="E168" s="96" t="s">
        <v>186</v>
      </c>
      <c r="F168" s="91" t="s">
        <v>325</v>
      </c>
      <c r="G168" s="103"/>
      <c r="H168" s="103">
        <v>0.12127379687182142</v>
      </c>
      <c r="I168" s="91"/>
      <c r="J168" s="91"/>
      <c r="K168" s="103"/>
      <c r="L168" s="91"/>
      <c r="M168" s="103"/>
    </row>
    <row r="169" spans="1:13" ht="15" x14ac:dyDescent="0.15">
      <c r="A169" s="96" t="s">
        <v>179</v>
      </c>
      <c r="B169" s="96" t="s">
        <v>250</v>
      </c>
      <c r="C169" s="96" t="b">
        <v>1</v>
      </c>
      <c r="D169" s="96" t="s">
        <v>181</v>
      </c>
      <c r="E169" s="96" t="s">
        <v>186</v>
      </c>
      <c r="F169" s="91" t="s">
        <v>326</v>
      </c>
      <c r="G169" s="103"/>
      <c r="H169" s="103">
        <v>0.12127360087760185</v>
      </c>
      <c r="I169" s="91"/>
      <c r="J169" s="91"/>
      <c r="K169" s="103"/>
      <c r="L169" s="91"/>
      <c r="M169" s="103"/>
    </row>
    <row r="170" spans="1:13" ht="15" x14ac:dyDescent="0.15">
      <c r="A170" s="96" t="s">
        <v>179</v>
      </c>
      <c r="B170" s="96" t="s">
        <v>250</v>
      </c>
      <c r="C170" s="96" t="b">
        <v>0</v>
      </c>
      <c r="D170" s="96" t="s">
        <v>181</v>
      </c>
      <c r="E170" s="96" t="s">
        <v>189</v>
      </c>
      <c r="F170" s="91" t="s">
        <v>327</v>
      </c>
      <c r="G170" s="103"/>
      <c r="H170" s="103">
        <v>0.47507333313192507</v>
      </c>
      <c r="I170" s="91"/>
      <c r="J170" s="91"/>
      <c r="K170" s="103"/>
      <c r="L170" s="91"/>
      <c r="M170" s="103"/>
    </row>
    <row r="171" spans="1:13" ht="15" x14ac:dyDescent="0.15">
      <c r="A171" s="96" t="s">
        <v>179</v>
      </c>
      <c r="B171" s="96" t="s">
        <v>250</v>
      </c>
      <c r="C171" s="96" t="b">
        <v>1</v>
      </c>
      <c r="D171" s="96" t="s">
        <v>181</v>
      </c>
      <c r="E171" s="96" t="s">
        <v>189</v>
      </c>
      <c r="F171" s="91" t="s">
        <v>328</v>
      </c>
      <c r="G171" s="103"/>
      <c r="H171" s="103">
        <v>0.47504718843725707</v>
      </c>
      <c r="I171" s="91"/>
      <c r="J171" s="91"/>
      <c r="K171" s="103"/>
      <c r="L171" s="91"/>
      <c r="M171" s="103"/>
    </row>
    <row r="172" spans="1:13" ht="15" x14ac:dyDescent="0.15">
      <c r="A172" s="96" t="s">
        <v>179</v>
      </c>
      <c r="B172" s="96" t="s">
        <v>250</v>
      </c>
      <c r="C172" s="96" t="b">
        <v>0</v>
      </c>
      <c r="D172" s="96" t="s">
        <v>192</v>
      </c>
      <c r="E172" s="96" t="s">
        <v>182</v>
      </c>
      <c r="F172" s="91" t="s">
        <v>329</v>
      </c>
      <c r="G172" s="103"/>
      <c r="H172" s="103">
        <v>0.11771860198790692</v>
      </c>
      <c r="I172" s="91"/>
      <c r="J172" s="91"/>
      <c r="K172" s="103"/>
      <c r="L172" s="91"/>
      <c r="M172" s="103"/>
    </row>
    <row r="173" spans="1:13" ht="15" x14ac:dyDescent="0.15">
      <c r="A173" s="96" t="s">
        <v>179</v>
      </c>
      <c r="B173" s="96" t="s">
        <v>250</v>
      </c>
      <c r="C173" s="96" t="b">
        <v>1</v>
      </c>
      <c r="D173" s="96" t="s">
        <v>192</v>
      </c>
      <c r="E173" s="96" t="s">
        <v>182</v>
      </c>
      <c r="F173" s="91" t="s">
        <v>330</v>
      </c>
      <c r="G173" s="103"/>
      <c r="H173" s="103">
        <v>0.11771840027051352</v>
      </c>
      <c r="I173" s="91"/>
      <c r="J173" s="91"/>
      <c r="K173" s="103"/>
      <c r="L173" s="91"/>
      <c r="M173" s="103"/>
    </row>
    <row r="174" spans="1:13" ht="15" x14ac:dyDescent="0.15">
      <c r="A174" s="96" t="s">
        <v>179</v>
      </c>
      <c r="B174" s="96" t="s">
        <v>250</v>
      </c>
      <c r="C174" s="96" t="b">
        <v>0</v>
      </c>
      <c r="D174" s="96" t="s">
        <v>192</v>
      </c>
      <c r="E174" s="96" t="s">
        <v>186</v>
      </c>
      <c r="F174" s="91" t="s">
        <v>331</v>
      </c>
      <c r="G174" s="103"/>
      <c r="H174" s="103">
        <v>0.2150660010060545</v>
      </c>
      <c r="I174" s="91"/>
      <c r="J174" s="91"/>
      <c r="K174" s="103"/>
      <c r="L174" s="91"/>
      <c r="M174" s="103"/>
    </row>
    <row r="175" spans="1:13" ht="15" x14ac:dyDescent="0.15">
      <c r="A175" s="96" t="s">
        <v>179</v>
      </c>
      <c r="B175" s="96" t="s">
        <v>250</v>
      </c>
      <c r="C175" s="96" t="b">
        <v>1</v>
      </c>
      <c r="D175" s="96" t="s">
        <v>192</v>
      </c>
      <c r="E175" s="96" t="s">
        <v>186</v>
      </c>
      <c r="F175" s="91" t="s">
        <v>332</v>
      </c>
      <c r="G175" s="103"/>
      <c r="H175" s="103">
        <v>0.21506574256239269</v>
      </c>
      <c r="I175" s="91"/>
      <c r="J175" s="91"/>
      <c r="K175" s="103"/>
      <c r="L175" s="91"/>
      <c r="M175" s="103"/>
    </row>
    <row r="176" spans="1:13" ht="15" x14ac:dyDescent="0.15">
      <c r="A176" s="96" t="s">
        <v>179</v>
      </c>
      <c r="B176" s="96" t="s">
        <v>250</v>
      </c>
      <c r="C176" s="96" t="b">
        <v>0</v>
      </c>
      <c r="D176" s="96" t="s">
        <v>192</v>
      </c>
      <c r="E176" s="96" t="s">
        <v>189</v>
      </c>
      <c r="F176" s="91" t="s">
        <v>333</v>
      </c>
      <c r="G176" s="103"/>
      <c r="H176" s="103">
        <v>0.81939338259049976</v>
      </c>
      <c r="I176" s="91"/>
      <c r="J176" s="91"/>
      <c r="K176" s="103"/>
      <c r="L176" s="91"/>
      <c r="M176" s="103"/>
    </row>
    <row r="177" spans="1:13" ht="15" x14ac:dyDescent="0.15">
      <c r="A177" s="96" t="s">
        <v>179</v>
      </c>
      <c r="B177" s="96" t="s">
        <v>264</v>
      </c>
      <c r="C177" s="96" t="b">
        <v>0</v>
      </c>
      <c r="D177" s="96" t="s">
        <v>181</v>
      </c>
      <c r="E177" s="96" t="s">
        <v>182</v>
      </c>
      <c r="F177" s="91" t="s">
        <v>334</v>
      </c>
      <c r="G177" s="103"/>
      <c r="H177" s="103">
        <v>0.10238467097642241</v>
      </c>
      <c r="I177" s="91"/>
      <c r="J177" s="91"/>
      <c r="K177" s="103"/>
      <c r="L177" s="91"/>
      <c r="M177" s="103"/>
    </row>
    <row r="178" spans="1:13" ht="15" x14ac:dyDescent="0.15">
      <c r="A178" s="96" t="s">
        <v>179</v>
      </c>
      <c r="B178" s="96" t="s">
        <v>264</v>
      </c>
      <c r="C178" s="96" t="b">
        <v>1</v>
      </c>
      <c r="D178" s="96" t="s">
        <v>181</v>
      </c>
      <c r="E178" s="96" t="s">
        <v>182</v>
      </c>
      <c r="F178" s="91" t="s">
        <v>335</v>
      </c>
      <c r="G178" s="103"/>
      <c r="H178" s="103">
        <v>0.10215299058787009</v>
      </c>
      <c r="I178" s="91"/>
      <c r="J178" s="91"/>
      <c r="K178" s="103"/>
      <c r="L178" s="91"/>
      <c r="M178" s="103"/>
    </row>
    <row r="179" spans="1:13" ht="15" x14ac:dyDescent="0.15">
      <c r="A179" s="96" t="s">
        <v>179</v>
      </c>
      <c r="B179" s="96" t="s">
        <v>264</v>
      </c>
      <c r="C179" s="96" t="b">
        <v>0</v>
      </c>
      <c r="D179" s="96" t="s">
        <v>181</v>
      </c>
      <c r="E179" s="96" t="s">
        <v>186</v>
      </c>
      <c r="F179" s="91" t="s">
        <v>336</v>
      </c>
      <c r="G179" s="103"/>
      <c r="H179" s="103">
        <v>0.40516470704828272</v>
      </c>
      <c r="I179" s="91"/>
      <c r="J179" s="91"/>
      <c r="K179" s="103"/>
      <c r="L179" s="91"/>
      <c r="M179" s="103"/>
    </row>
    <row r="180" spans="1:13" ht="15" x14ac:dyDescent="0.15">
      <c r="A180" s="96" t="s">
        <v>179</v>
      </c>
      <c r="B180" s="96" t="s">
        <v>264</v>
      </c>
      <c r="C180" s="96" t="b">
        <v>1</v>
      </c>
      <c r="D180" s="96" t="s">
        <v>181</v>
      </c>
      <c r="E180" s="96" t="s">
        <v>186</v>
      </c>
      <c r="F180" s="91" t="s">
        <v>337</v>
      </c>
      <c r="G180" s="103"/>
      <c r="H180" s="103">
        <v>0.40345606724883609</v>
      </c>
      <c r="I180" s="91"/>
      <c r="J180" s="91"/>
      <c r="K180" s="103"/>
      <c r="L180" s="91"/>
      <c r="M180" s="103"/>
    </row>
    <row r="181" spans="1:13" ht="15" x14ac:dyDescent="0.15">
      <c r="A181" s="96" t="s">
        <v>179</v>
      </c>
      <c r="B181" s="96" t="s">
        <v>264</v>
      </c>
      <c r="C181" s="96" t="b">
        <v>0</v>
      </c>
      <c r="D181" s="96" t="s">
        <v>181</v>
      </c>
      <c r="E181" s="96" t="s">
        <v>189</v>
      </c>
      <c r="F181" s="91" t="s">
        <v>338</v>
      </c>
      <c r="G181" s="103"/>
      <c r="H181" s="103">
        <v>0.75317153993985642</v>
      </c>
      <c r="I181" s="91"/>
      <c r="J181" s="91"/>
      <c r="K181" s="103"/>
      <c r="L181" s="91"/>
      <c r="M181" s="103"/>
    </row>
    <row r="182" spans="1:13" ht="15" x14ac:dyDescent="0.15">
      <c r="A182" s="96" t="s">
        <v>179</v>
      </c>
      <c r="B182" s="96" t="s">
        <v>264</v>
      </c>
      <c r="C182" s="96" t="b">
        <v>1</v>
      </c>
      <c r="D182" s="96" t="s">
        <v>181</v>
      </c>
      <c r="E182" s="96" t="s">
        <v>189</v>
      </c>
      <c r="F182" s="91" t="s">
        <v>339</v>
      </c>
      <c r="G182" s="103"/>
      <c r="H182" s="103">
        <v>0.74968351262776201</v>
      </c>
      <c r="I182" s="91"/>
      <c r="J182" s="91"/>
      <c r="K182" s="103"/>
      <c r="L182" s="91"/>
      <c r="M182" s="103"/>
    </row>
    <row r="183" spans="1:13" ht="15" x14ac:dyDescent="0.15">
      <c r="A183" s="96" t="s">
        <v>179</v>
      </c>
      <c r="B183" s="96" t="s">
        <v>264</v>
      </c>
      <c r="C183" s="96" t="b">
        <v>1</v>
      </c>
      <c r="D183" s="96" t="s">
        <v>192</v>
      </c>
      <c r="E183" s="96" t="s">
        <v>182</v>
      </c>
      <c r="F183" s="91" t="s">
        <v>340</v>
      </c>
      <c r="G183" s="103"/>
      <c r="H183" s="103">
        <v>0.17421981058788405</v>
      </c>
      <c r="I183" s="91"/>
      <c r="J183" s="91"/>
      <c r="K183" s="103"/>
      <c r="L183" s="91"/>
      <c r="M183" s="103"/>
    </row>
    <row r="184" spans="1:13" ht="15" x14ac:dyDescent="0.15">
      <c r="A184" s="96" t="s">
        <v>179</v>
      </c>
      <c r="B184" s="96" t="s">
        <v>264</v>
      </c>
      <c r="C184" s="96" t="b">
        <v>1</v>
      </c>
      <c r="D184" s="96" t="s">
        <v>192</v>
      </c>
      <c r="E184" s="96" t="s">
        <v>186</v>
      </c>
      <c r="F184" s="91" t="s">
        <v>341</v>
      </c>
      <c r="G184" s="103"/>
      <c r="H184" s="103">
        <v>0.75934212623525432</v>
      </c>
      <c r="I184" s="91"/>
      <c r="J184" s="103"/>
      <c r="K184" s="103"/>
      <c r="L184" s="103"/>
      <c r="M184" s="103"/>
    </row>
    <row r="185" spans="1:13" ht="15" x14ac:dyDescent="0.15">
      <c r="A185" s="96" t="s">
        <v>179</v>
      </c>
      <c r="B185" s="96" t="s">
        <v>264</v>
      </c>
      <c r="C185" s="96" t="b">
        <v>0</v>
      </c>
      <c r="D185" s="96" t="s">
        <v>192</v>
      </c>
      <c r="E185" s="96" t="s">
        <v>189</v>
      </c>
      <c r="F185" s="91" t="s">
        <v>342</v>
      </c>
      <c r="G185" s="103"/>
      <c r="H185" s="103">
        <v>1.2480651477820437</v>
      </c>
      <c r="I185" s="91"/>
      <c r="J185" s="103"/>
      <c r="K185" s="103"/>
      <c r="L185" s="103"/>
      <c r="M185" s="103"/>
    </row>
    <row r="186" spans="1:13" ht="15" x14ac:dyDescent="0.15">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ht="15" x14ac:dyDescent="0.15">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ht="15" x14ac:dyDescent="0.15">
      <c r="A188" s="96" t="s">
        <v>343</v>
      </c>
      <c r="B188" s="96" t="s">
        <v>343</v>
      </c>
      <c r="C188" s="96" t="s">
        <v>343</v>
      </c>
      <c r="D188" s="96" t="s">
        <v>343</v>
      </c>
      <c r="E188" s="98" t="s">
        <v>346</v>
      </c>
      <c r="F188" s="91" t="str">
        <f>"|"&amp;"|"&amp;"|"&amp;E188</f>
        <v>|||Woodland</v>
      </c>
      <c r="G188" s="104"/>
      <c r="H188" s="103">
        <v>0.02</v>
      </c>
      <c r="I188" s="91"/>
      <c r="J188" s="91"/>
      <c r="K188" s="91"/>
      <c r="L188" s="91"/>
      <c r="M188" s="91"/>
    </row>
    <row r="189" spans="1:13" ht="15" x14ac:dyDescent="0.15">
      <c r="A189" s="96" t="s">
        <v>343</v>
      </c>
      <c r="B189" s="96" t="s">
        <v>343</v>
      </c>
      <c r="C189" s="96" t="s">
        <v>343</v>
      </c>
      <c r="D189" s="96" t="s">
        <v>343</v>
      </c>
      <c r="E189" s="98" t="s">
        <v>347</v>
      </c>
      <c r="F189" s="91" t="str">
        <f>"|"&amp;"|"&amp;"|"&amp;E189</f>
        <v>|||Shrub</v>
      </c>
      <c r="G189" s="104"/>
      <c r="H189" s="103">
        <v>0.02</v>
      </c>
      <c r="I189" s="91"/>
      <c r="J189" s="91"/>
      <c r="K189" s="91"/>
      <c r="L189" s="91"/>
      <c r="M189" s="91"/>
    </row>
    <row r="190" spans="1:13" ht="15" x14ac:dyDescent="0.15">
      <c r="A190" s="96" t="s">
        <v>343</v>
      </c>
      <c r="B190" s="96" t="s">
        <v>343</v>
      </c>
      <c r="C190" s="96" t="s">
        <v>343</v>
      </c>
      <c r="D190" s="96" t="s">
        <v>343</v>
      </c>
      <c r="E190" s="98" t="s">
        <v>348</v>
      </c>
      <c r="F190" s="91" t="str">
        <f>"|"&amp;"|"&amp;"|"&amp;E190</f>
        <v>|||Water</v>
      </c>
      <c r="G190" s="104"/>
      <c r="H190" s="103">
        <v>0</v>
      </c>
      <c r="I190" s="91"/>
      <c r="J190" s="91"/>
      <c r="K190" s="91"/>
      <c r="L190" s="91"/>
      <c r="M190" s="91"/>
    </row>
    <row r="191" spans="1:13" ht="15" x14ac:dyDescent="0.15">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1.6513689268999994</v>
      </c>
      <c r="I191" s="91"/>
      <c r="J191" s="91"/>
      <c r="K191" s="91"/>
      <c r="L191" s="91"/>
      <c r="M191" s="91"/>
    </row>
    <row r="192" spans="1:13" ht="30" x14ac:dyDescent="0.15">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1.2083187269999995</v>
      </c>
      <c r="I192" s="91"/>
      <c r="J192" s="91"/>
      <c r="K192" s="91"/>
      <c r="L192" s="91"/>
      <c r="M192" s="91"/>
    </row>
    <row r="193" spans="1:13" ht="15" x14ac:dyDescent="0.15">
      <c r="A193" s="96" t="s">
        <v>343</v>
      </c>
      <c r="B193" s="96" t="s">
        <v>343</v>
      </c>
      <c r="C193" s="96" t="s">
        <v>343</v>
      </c>
      <c r="D193" s="96" t="s">
        <v>343</v>
      </c>
      <c r="E193" s="91" t="s">
        <v>351</v>
      </c>
      <c r="F193" s="91" t="str">
        <f t="shared" si="0"/>
        <v>|||Open urban land</v>
      </c>
      <c r="G193" s="103"/>
      <c r="H193" s="103">
        <f>VLOOKUP(Nutrients_from_current_land_use!B7,Value_look_up_tables!A197:N219,11,FALSE)</f>
        <v>0.88610039979999966</v>
      </c>
      <c r="I193" s="91"/>
      <c r="J193" s="91"/>
      <c r="K193" s="91"/>
      <c r="L193" s="91"/>
      <c r="M193" s="91"/>
    </row>
    <row r="194" spans="1:13" x14ac:dyDescent="0.15">
      <c r="A194" s="65"/>
      <c r="B194" s="65"/>
      <c r="C194" s="65"/>
      <c r="D194" s="65"/>
      <c r="E194" s="65"/>
      <c r="F194" s="65"/>
      <c r="G194" s="97"/>
      <c r="H194" s="97"/>
      <c r="I194" s="65"/>
      <c r="J194" s="65"/>
      <c r="K194" s="65"/>
      <c r="L194" s="65"/>
      <c r="M194" s="65"/>
    </row>
    <row r="195" spans="1:13" ht="37.5" customHeight="1" x14ac:dyDescent="0.15">
      <c r="A195" s="110" t="s">
        <v>352</v>
      </c>
      <c r="B195" s="118"/>
      <c r="C195" s="65"/>
      <c r="D195" s="65"/>
      <c r="E195" s="65"/>
      <c r="F195" s="65"/>
      <c r="G195" s="97"/>
      <c r="H195" s="97"/>
      <c r="I195" s="65"/>
      <c r="J195" s="65"/>
      <c r="K195" s="65"/>
      <c r="L195" s="65"/>
      <c r="M195" s="65"/>
    </row>
    <row r="196" spans="1:13" ht="75" x14ac:dyDescent="0.15">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ht="15" x14ac:dyDescent="0.15">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ht="15" x14ac:dyDescent="0.15">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ht="15" x14ac:dyDescent="0.15">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ht="15" x14ac:dyDescent="0.15">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ht="15" x14ac:dyDescent="0.15">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ht="15" x14ac:dyDescent="0.15">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ht="15" x14ac:dyDescent="0.15">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ht="15" x14ac:dyDescent="0.15">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ht="15" x14ac:dyDescent="0.15">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ht="15" x14ac:dyDescent="0.15">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ht="15" x14ac:dyDescent="0.15">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ht="15" x14ac:dyDescent="0.15">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ht="15" x14ac:dyDescent="0.15">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ht="15" x14ac:dyDescent="0.15">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ht="15" x14ac:dyDescent="0.15">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ht="15" x14ac:dyDescent="0.15">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ht="15" x14ac:dyDescent="0.15">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ht="15" x14ac:dyDescent="0.15">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ht="15" x14ac:dyDescent="0.15">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ht="15" x14ac:dyDescent="0.15">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ht="15" x14ac:dyDescent="0.15">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ht="15" x14ac:dyDescent="0.15">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ht="15" x14ac:dyDescent="0.15">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15">
      <c r="A220" s="65"/>
      <c r="B220" s="65"/>
      <c r="C220" s="65"/>
      <c r="D220" s="65"/>
      <c r="E220" s="65"/>
      <c r="F220" s="65"/>
      <c r="G220" s="97"/>
      <c r="H220" s="97"/>
      <c r="I220" s="65"/>
      <c r="J220" s="65"/>
      <c r="K220" s="65"/>
      <c r="L220" s="65"/>
      <c r="M220" s="65"/>
    </row>
    <row r="221" spans="1:13" ht="37.5" customHeight="1" x14ac:dyDescent="0.15">
      <c r="A221" s="106" t="s">
        <v>391</v>
      </c>
      <c r="B221" s="108"/>
      <c r="C221" s="65"/>
      <c r="D221" s="65"/>
      <c r="F221" s="65"/>
      <c r="H221" s="97"/>
      <c r="J221" s="65"/>
      <c r="K221" s="65"/>
      <c r="L221" s="65"/>
      <c r="M221" s="65"/>
    </row>
    <row r="222" spans="1:13" ht="30" x14ac:dyDescent="0.15">
      <c r="A222" s="120" t="s">
        <v>392</v>
      </c>
      <c r="B222" s="120" t="s">
        <v>393</v>
      </c>
      <c r="C222" s="65"/>
      <c r="D222" s="65"/>
      <c r="F222" s="65"/>
      <c r="H222" s="97"/>
      <c r="J222" s="65"/>
      <c r="K222" s="65"/>
      <c r="L222" s="65"/>
      <c r="M222" s="65"/>
    </row>
    <row r="223" spans="1:13" ht="15" x14ac:dyDescent="0.15">
      <c r="A223" s="91" t="s">
        <v>179</v>
      </c>
      <c r="B223" s="91" t="s">
        <v>179</v>
      </c>
      <c r="C223" s="65"/>
      <c r="D223" s="65"/>
      <c r="F223" s="65"/>
      <c r="H223" s="97"/>
      <c r="J223" s="65"/>
      <c r="K223" s="65"/>
      <c r="L223" s="65"/>
      <c r="M223" s="65"/>
    </row>
    <row r="224" spans="1:13" x14ac:dyDescent="0.15">
      <c r="A224" s="65"/>
      <c r="B224" s="65"/>
      <c r="C224" s="65"/>
      <c r="D224" s="65"/>
      <c r="F224" s="65"/>
      <c r="H224" s="97"/>
      <c r="I224" s="65"/>
      <c r="J224" s="65"/>
      <c r="K224" s="65"/>
      <c r="L224" s="65"/>
      <c r="M224" s="65"/>
    </row>
    <row r="225" spans="1:13" ht="37.5" customHeight="1" x14ac:dyDescent="0.15">
      <c r="A225" s="106" t="s">
        <v>394</v>
      </c>
      <c r="B225" s="109"/>
      <c r="D225" s="65"/>
      <c r="F225" s="37"/>
      <c r="H225" s="65"/>
      <c r="I225" s="65"/>
      <c r="J225" s="65"/>
      <c r="K225" s="65"/>
      <c r="L225" s="65"/>
      <c r="M225" s="65"/>
    </row>
    <row r="226" spans="1:13" ht="30" x14ac:dyDescent="0.15">
      <c r="A226" s="120" t="s">
        <v>395</v>
      </c>
      <c r="B226" s="120" t="s">
        <v>396</v>
      </c>
      <c r="C226" s="120" t="s">
        <v>397</v>
      </c>
      <c r="D226" s="65"/>
      <c r="F226" s="65"/>
      <c r="H226" s="65"/>
      <c r="I226" s="65"/>
      <c r="J226" s="65"/>
      <c r="K226" s="65"/>
      <c r="L226" s="65"/>
      <c r="M226" s="65"/>
    </row>
    <row r="227" spans="1:13" ht="15" x14ac:dyDescent="0.15">
      <c r="A227" s="105" t="s">
        <v>398</v>
      </c>
      <c r="B227" s="91" t="s">
        <v>182</v>
      </c>
      <c r="C227" s="91" t="s">
        <v>399</v>
      </c>
      <c r="D227" s="65"/>
      <c r="F227" s="65"/>
      <c r="H227" s="65"/>
      <c r="I227" s="65"/>
      <c r="J227" s="65"/>
      <c r="K227" s="65"/>
      <c r="L227" s="65"/>
      <c r="M227" s="65"/>
    </row>
    <row r="228" spans="1:13" ht="15" x14ac:dyDescent="0.15">
      <c r="A228" s="105" t="s">
        <v>400</v>
      </c>
      <c r="B228" s="91" t="s">
        <v>186</v>
      </c>
      <c r="C228" s="91" t="s">
        <v>401</v>
      </c>
      <c r="D228" s="65"/>
      <c r="F228" s="65"/>
      <c r="H228" s="65"/>
      <c r="I228" s="65"/>
      <c r="J228" s="65"/>
      <c r="K228" s="65"/>
      <c r="L228" s="65"/>
      <c r="M228" s="65"/>
    </row>
    <row r="229" spans="1:13" ht="30" x14ac:dyDescent="0.15">
      <c r="A229" s="105" t="s">
        <v>402</v>
      </c>
      <c r="B229" s="91" t="s">
        <v>189</v>
      </c>
      <c r="C229" s="91" t="s">
        <v>403</v>
      </c>
      <c r="D229" s="65"/>
      <c r="F229" s="65"/>
      <c r="H229" s="65"/>
      <c r="I229" s="65"/>
      <c r="J229" s="65"/>
      <c r="K229" s="65"/>
      <c r="L229" s="65"/>
      <c r="M229" s="65"/>
    </row>
    <row r="230" spans="1:13" ht="15" x14ac:dyDescent="0.15">
      <c r="A230" s="91" t="s">
        <v>404</v>
      </c>
      <c r="B230" s="91" t="s">
        <v>186</v>
      </c>
      <c r="C230" s="91" t="s">
        <v>401</v>
      </c>
      <c r="D230" s="65"/>
      <c r="F230" s="65"/>
      <c r="H230" s="65"/>
      <c r="I230" s="65"/>
      <c r="J230" s="65"/>
      <c r="K230" s="65"/>
      <c r="L230" s="65"/>
      <c r="M230" s="65"/>
    </row>
    <row r="231" spans="1:13" ht="15" x14ac:dyDescent="0.15">
      <c r="A231" s="91" t="s">
        <v>405</v>
      </c>
      <c r="B231" s="91" t="s">
        <v>186</v>
      </c>
      <c r="C231" s="91" t="s">
        <v>401</v>
      </c>
      <c r="D231" s="65"/>
      <c r="F231" s="65"/>
      <c r="H231" s="65"/>
      <c r="I231" s="102"/>
      <c r="J231" s="65"/>
      <c r="K231" s="65"/>
      <c r="L231" s="65"/>
      <c r="M231" s="65"/>
    </row>
    <row r="232" spans="1:13" ht="15" x14ac:dyDescent="0.15">
      <c r="A232" s="105" t="s">
        <v>406</v>
      </c>
      <c r="B232" s="91" t="s">
        <v>186</v>
      </c>
      <c r="C232" s="91" t="s">
        <v>401</v>
      </c>
      <c r="D232" s="65"/>
      <c r="F232" s="65"/>
      <c r="H232" s="65"/>
      <c r="I232" s="102"/>
      <c r="J232" s="65"/>
      <c r="K232" s="65"/>
      <c r="L232" s="65"/>
      <c r="M232" s="65"/>
    </row>
    <row r="233" spans="1:13" ht="15" customHeight="1" x14ac:dyDescent="0.15">
      <c r="A233" s="65"/>
      <c r="B233" s="97"/>
      <c r="C233" s="65"/>
      <c r="D233" s="65"/>
      <c r="F233" s="65"/>
      <c r="H233" s="65"/>
      <c r="I233" s="102"/>
      <c r="J233" s="65"/>
      <c r="K233" s="65"/>
      <c r="L233" s="65"/>
      <c r="M233" s="65"/>
    </row>
    <row r="234" spans="1:13" ht="37.5" customHeight="1" x14ac:dyDescent="0.15">
      <c r="A234" s="106" t="s">
        <v>407</v>
      </c>
      <c r="B234" s="107"/>
      <c r="C234" s="65"/>
      <c r="D234" s="65"/>
      <c r="F234" s="65"/>
      <c r="H234" s="65"/>
      <c r="I234" s="102"/>
      <c r="J234" s="65"/>
      <c r="K234" s="65"/>
      <c r="L234" s="65"/>
      <c r="M234" s="65"/>
    </row>
    <row r="235" spans="1:13" ht="30" x14ac:dyDescent="0.15">
      <c r="A235" s="119" t="s">
        <v>168</v>
      </c>
      <c r="B235" s="119" t="s">
        <v>393</v>
      </c>
      <c r="C235" s="65"/>
      <c r="D235" s="65"/>
      <c r="F235" s="65"/>
      <c r="H235" s="65"/>
      <c r="I235" s="65"/>
      <c r="J235" s="65"/>
      <c r="K235" s="65"/>
      <c r="L235" s="65"/>
      <c r="M235" s="65"/>
    </row>
    <row r="236" spans="1:13" ht="15" x14ac:dyDescent="0.15">
      <c r="A236" s="91" t="s">
        <v>408</v>
      </c>
      <c r="B236" s="103" t="b">
        <v>1</v>
      </c>
      <c r="C236" s="65"/>
      <c r="D236" s="65"/>
      <c r="F236" s="65"/>
      <c r="H236" s="65"/>
      <c r="I236" s="65"/>
      <c r="J236" s="65"/>
      <c r="K236" s="65"/>
      <c r="L236" s="65"/>
      <c r="M236" s="65"/>
    </row>
    <row r="237" spans="1:13" ht="15" x14ac:dyDescent="0.15">
      <c r="A237" s="91" t="s">
        <v>409</v>
      </c>
      <c r="B237" s="103" t="b">
        <v>0</v>
      </c>
      <c r="C237" s="65"/>
      <c r="D237" s="65"/>
      <c r="F237" s="65"/>
      <c r="H237" s="65"/>
      <c r="I237" s="65"/>
      <c r="J237" s="65"/>
      <c r="K237" s="65"/>
      <c r="L237" s="65"/>
      <c r="M237" s="65"/>
    </row>
    <row r="238" spans="1:13" x14ac:dyDescent="0.15">
      <c r="A238" s="65"/>
      <c r="B238" s="97"/>
      <c r="C238" s="97"/>
      <c r="D238" s="65"/>
      <c r="F238" s="65"/>
    </row>
    <row r="239" spans="1:13" ht="37.5" customHeight="1" x14ac:dyDescent="0.15">
      <c r="A239" s="106" t="s">
        <v>410</v>
      </c>
      <c r="B239" s="126"/>
      <c r="C239" s="97"/>
      <c r="D239" s="65"/>
    </row>
    <row r="240" spans="1:13" ht="15" x14ac:dyDescent="0.15">
      <c r="A240" s="127" t="s">
        <v>411</v>
      </c>
      <c r="D240" s="65"/>
    </row>
    <row r="241" spans="1:8" ht="15" x14ac:dyDescent="0.15">
      <c r="A241" s="128" t="s">
        <v>180</v>
      </c>
      <c r="D241" s="65"/>
      <c r="E241" s="65"/>
      <c r="F241" s="65"/>
      <c r="G241" s="97"/>
      <c r="H241" s="97"/>
    </row>
    <row r="242" spans="1:8" ht="15" x14ac:dyDescent="0.15">
      <c r="A242" s="128" t="s">
        <v>198</v>
      </c>
      <c r="D242" s="65"/>
      <c r="E242" s="65"/>
      <c r="F242" s="65"/>
      <c r="G242" s="97"/>
      <c r="H242" s="97"/>
    </row>
    <row r="243" spans="1:8" ht="15" x14ac:dyDescent="0.15">
      <c r="A243" s="128" t="s">
        <v>212</v>
      </c>
      <c r="D243" s="65"/>
      <c r="E243" s="65"/>
      <c r="F243" s="65"/>
      <c r="G243" s="97"/>
      <c r="H243" s="97"/>
    </row>
    <row r="244" spans="1:8" ht="15" x14ac:dyDescent="0.15">
      <c r="A244" s="128" t="s">
        <v>221</v>
      </c>
      <c r="D244" s="65"/>
      <c r="E244" s="65"/>
      <c r="F244" s="65"/>
      <c r="G244" s="97"/>
      <c r="H244" s="97"/>
    </row>
    <row r="245" spans="1:8" ht="15" x14ac:dyDescent="0.15">
      <c r="A245" s="128" t="s">
        <v>229</v>
      </c>
      <c r="D245" s="65"/>
      <c r="E245" s="65"/>
      <c r="F245" s="65"/>
      <c r="G245" s="97"/>
      <c r="H245" s="97"/>
    </row>
    <row r="246" spans="1:8" ht="15" x14ac:dyDescent="0.15">
      <c r="A246" s="128" t="s">
        <v>239</v>
      </c>
      <c r="D246" s="65"/>
      <c r="E246" s="65"/>
      <c r="F246" s="65"/>
      <c r="G246" s="97"/>
      <c r="H246" s="97"/>
    </row>
    <row r="247" spans="1:8" ht="15" x14ac:dyDescent="0.15">
      <c r="A247" s="128" t="s">
        <v>412</v>
      </c>
      <c r="D247" s="65"/>
      <c r="E247" s="65"/>
      <c r="F247" s="65"/>
      <c r="G247" s="97"/>
      <c r="H247" s="97"/>
    </row>
    <row r="248" spans="1:8" ht="15" x14ac:dyDescent="0.15">
      <c r="A248" s="128" t="s">
        <v>250</v>
      </c>
      <c r="D248" s="65"/>
      <c r="E248" s="65"/>
      <c r="F248" s="65"/>
      <c r="G248" s="97"/>
      <c r="H248" s="97"/>
    </row>
    <row r="249" spans="1:8" ht="15" x14ac:dyDescent="0.15">
      <c r="A249" s="128" t="s">
        <v>264</v>
      </c>
      <c r="D249" s="65"/>
      <c r="E249" s="65"/>
      <c r="F249" s="65"/>
      <c r="G249" s="97"/>
      <c r="H249" s="97"/>
    </row>
    <row r="250" spans="1:8" ht="15" x14ac:dyDescent="0.15">
      <c r="A250" s="129" t="s">
        <v>344</v>
      </c>
      <c r="D250" s="65"/>
      <c r="E250" s="65"/>
      <c r="F250" s="65"/>
      <c r="G250" s="97"/>
      <c r="H250" s="97"/>
    </row>
    <row r="251" spans="1:8" ht="15" x14ac:dyDescent="0.15">
      <c r="A251" s="129" t="s">
        <v>346</v>
      </c>
      <c r="D251" s="65"/>
      <c r="E251" s="65"/>
      <c r="F251" s="65"/>
      <c r="G251" s="97"/>
      <c r="H251" s="97"/>
    </row>
    <row r="252" spans="1:8" ht="15" x14ac:dyDescent="0.15">
      <c r="A252" s="129" t="s">
        <v>347</v>
      </c>
      <c r="D252" s="65"/>
      <c r="E252" s="65"/>
      <c r="F252" s="65"/>
      <c r="G252" s="97"/>
      <c r="H252" s="97"/>
    </row>
    <row r="253" spans="1:8" ht="15" x14ac:dyDescent="0.15">
      <c r="A253" s="129" t="s">
        <v>348</v>
      </c>
      <c r="D253" s="65"/>
      <c r="E253" s="65"/>
      <c r="F253" s="65"/>
      <c r="G253" s="97"/>
      <c r="H253" s="97"/>
    </row>
    <row r="254" spans="1:8" ht="15" x14ac:dyDescent="0.15">
      <c r="A254" s="128" t="s">
        <v>349</v>
      </c>
      <c r="D254" s="65"/>
      <c r="E254" s="65"/>
      <c r="F254" s="65"/>
      <c r="G254" s="97"/>
      <c r="H254" s="97"/>
    </row>
    <row r="255" spans="1:8" ht="15" x14ac:dyDescent="0.15">
      <c r="A255" s="128" t="s">
        <v>350</v>
      </c>
      <c r="D255" s="65"/>
      <c r="E255" s="65"/>
      <c r="F255" s="65"/>
      <c r="G255" s="97"/>
      <c r="H255" s="97"/>
    </row>
    <row r="256" spans="1:8" ht="15" x14ac:dyDescent="0.15">
      <c r="A256" s="128" t="s">
        <v>351</v>
      </c>
      <c r="D256" s="65"/>
      <c r="E256" s="65"/>
      <c r="F256" s="65"/>
      <c r="G256" s="97"/>
      <c r="H256" s="97"/>
    </row>
    <row r="257" spans="1:8" ht="15" x14ac:dyDescent="0.15">
      <c r="A257" s="130" t="s">
        <v>345</v>
      </c>
      <c r="D257" s="65"/>
      <c r="E257" s="65"/>
      <c r="F257" s="65"/>
      <c r="G257" s="97"/>
      <c r="H257" s="97"/>
    </row>
    <row r="259" spans="1:8" ht="37.5" customHeight="1" x14ac:dyDescent="0.15">
      <c r="A259" s="106" t="s">
        <v>413</v>
      </c>
      <c r="B259" s="125"/>
    </row>
    <row r="260" spans="1:8" ht="15" x14ac:dyDescent="0.15">
      <c r="A260" s="119" t="s">
        <v>414</v>
      </c>
    </row>
    <row r="261" spans="1:8" ht="15" x14ac:dyDescent="0.15">
      <c r="A261" s="91" t="s">
        <v>180</v>
      </c>
    </row>
    <row r="262" spans="1:8" ht="15" x14ac:dyDescent="0.15">
      <c r="A262" s="91" t="s">
        <v>198</v>
      </c>
    </row>
    <row r="263" spans="1:8" ht="15" x14ac:dyDescent="0.15">
      <c r="A263" s="91" t="s">
        <v>212</v>
      </c>
    </row>
    <row r="264" spans="1:8" ht="15" x14ac:dyDescent="0.15">
      <c r="A264" s="91" t="s">
        <v>221</v>
      </c>
    </row>
    <row r="265" spans="1:8" ht="15" x14ac:dyDescent="0.15">
      <c r="A265" s="91" t="s">
        <v>229</v>
      </c>
    </row>
    <row r="266" spans="1:8" ht="15" x14ac:dyDescent="0.15">
      <c r="A266" s="91" t="s">
        <v>239</v>
      </c>
    </row>
    <row r="267" spans="1:8" ht="15" x14ac:dyDescent="0.15">
      <c r="A267" s="91" t="s">
        <v>250</v>
      </c>
    </row>
    <row r="268" spans="1:8" ht="15" x14ac:dyDescent="0.15">
      <c r="A268" s="91" t="s">
        <v>264</v>
      </c>
    </row>
    <row r="269" spans="1:8" ht="15" x14ac:dyDescent="0.15">
      <c r="A269" s="91" t="s">
        <v>344</v>
      </c>
    </row>
    <row r="270" spans="1:8" ht="15" x14ac:dyDescent="0.15">
      <c r="A270" s="98" t="s">
        <v>346</v>
      </c>
    </row>
    <row r="271" spans="1:8" ht="15" x14ac:dyDescent="0.15">
      <c r="A271" s="98" t="s">
        <v>347</v>
      </c>
    </row>
    <row r="272" spans="1:8" ht="15" x14ac:dyDescent="0.15">
      <c r="A272" s="98" t="s">
        <v>348</v>
      </c>
    </row>
    <row r="273" spans="1:1" ht="15" x14ac:dyDescent="0.15">
      <c r="A273" s="91" t="s">
        <v>349</v>
      </c>
    </row>
    <row r="274" spans="1:1" ht="15" x14ac:dyDescent="0.15">
      <c r="A274" s="91" t="s">
        <v>350</v>
      </c>
    </row>
    <row r="275" spans="1:1" ht="15" x14ac:dyDescent="0.15">
      <c r="A275" s="91" t="s">
        <v>351</v>
      </c>
    </row>
    <row r="276" spans="1:1" ht="15" x14ac:dyDescent="0.15">
      <c r="A276" s="91" t="s">
        <v>345</v>
      </c>
    </row>
    <row r="278" spans="1:1" ht="37.5" customHeight="1" x14ac:dyDescent="0.15">
      <c r="A278" s="8" t="s">
        <v>415</v>
      </c>
    </row>
    <row r="279" spans="1:1" ht="15" x14ac:dyDescent="0.15">
      <c r="A279" s="119" t="s">
        <v>416</v>
      </c>
    </row>
    <row r="280" spans="1:1" x14ac:dyDescent="0.15">
      <c r="A280" s="91" t="e" cm="1">
        <f t="array" aca="1" ref="A280" ca="1">_xlfn._xlws.SORT(_xlfn.UNIQUE(_xlfn._xlws.FILTER(Nutrients_from_future_land_use!$A$5:$A$21,Nutrients_from_future_land_use!$A$5:$A$21&lt;&gt;"")))</f>
        <v>#NAME?</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80BEF25A-6E90-434B-A6E2-0AF4EEF5DB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Microsoft Office User</cp:lastModifiedBy>
  <cp:revision/>
  <dcterms:created xsi:type="dcterms:W3CDTF">2021-10-14T13:24:34Z</dcterms:created>
  <dcterms:modified xsi:type="dcterms:W3CDTF">2026-09-29T14:36:27Z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