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updateLinks="never" defaultThemeVersion="166925"/>
  <mc:AlternateContent xmlns:mc="http://schemas.openxmlformats.org/markup-compatibility/2006">
    <mc:Choice Requires="x15">
      <x15ac:absPath xmlns:x15ac="http://schemas.microsoft.com/office/spreadsheetml/2010/11/ac" url="/Users/Nicola/Dropbox/HCS/HCS work/Heytsebury/"/>
    </mc:Choice>
  </mc:AlternateContent>
  <xr:revisionPtr revIDLastSave="0" documentId="13_ncr:1_{C045879E-E603-8D43-8493-575CB267AA82}"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660" windowWidth="34560" windowHeight="2026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<sst xmlns="http://schemas.openxmlformats.org/spreadsheetml/2006/main" count="1104" uniqueCount="417">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</sst>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Library/Containers/com.microsoft.Excel/Data/Documents/C:/Users/DS56/OneDrive%20-%20Ricardo%20Plc/NE%20NN/Copy%20of%20Herefordshire%20Council%20Phosphate%20Budget%20Calculator_Final.xlsx" TargetMode="External"/><Relationship Id="rId1" Type="http://schemas.openxmlformats.org/officeDocument/2006/relationships/externalLinkPath" Target="/Users/Nicola/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04" dataDxfId="103">
  <autoFilter ref="A10:B15" xr:uid="{7EBF9311-A278-4083-BF4D-937B4AAC2ED7}">
    <filterColumn colId="0" hiddenButton="1"/>
    <filterColumn colId="1" hiddenButton="1"/>
  </autoFilter>
  <tableColumns count="2">
    <tableColumn id="1" xr3:uid="{D307493E-2059-46BA-8359-3AF9476DA77C}" name="Topic of each table" dataDxfId="102"/>
    <tableColumn id="2" xr3:uid="{232F3596-0F30-49C4-AE95-A48E7051B620}" name="Link to each worksheet" dataDxfId="10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00" dataDxfId="98" headerRowBorderDxfId="99" tableBorderDxfId="97" totalsRowBorderDxfId="96">
  <autoFilter ref="A42:A46" xr:uid="{64981484-4795-461F-A3C7-626CD012A06C}">
    <filterColumn colId="0" hiddenButton="1"/>
  </autoFilter>
  <tableColumns count="1">
    <tableColumn id="1" xr3:uid="{F955E827-6C2D-4DAA-893A-D0A3AA8CBF38}" name="Description of the information:" dataDxfId="9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94" dataDxfId="92" headerRowBorderDxfId="93" tableBorderDxfId="91" totalsRowBorderDxfId="90">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89"/>
    <tableColumn id="2" xr3:uid="{D22CDBE7-9B75-4248-A951-0D061DAA9F1C}" name="Data entry column - user inputs required" dataDxfId="88"/>
    <tableColumn id="4" xr3:uid="{20424A8D-23FA-4C1D-B394-6A4A0726E8D6}" name="Additional data entry column - user inputs may be required" dataDxfId="8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86" dataDxfId="84" headerRowBorderDxfId="85" tableBorderDxfId="83">
  <autoFilter ref="A14:B22" xr:uid="{B50C45A2-2A77-478E-B226-DC5B3B2EA72E}">
    <filterColumn colId="0" hiddenButton="1"/>
    <filterColumn colId="1" hiddenButton="1"/>
  </autoFilter>
  <tableColumns count="2">
    <tableColumn id="1" xr3:uid="{FA8C78F6-50A3-498F-8975-6D1EC817B86B}" name="Description of values generated" dataDxfId="82"/>
    <tableColumn id="2" xr3:uid="{150A0AA5-FDF2-4BA1-A9A8-36A566F3E6CC}" name="Values generated" dataDxfId="81"/>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0" dataDxfId="118" headerRowBorderDxfId="119" tableBorderDxfId="117" totalsRowBorderDxfId="116">
  <autoFilter ref="A4:B8" xr:uid="{E51AE02F-7B0C-4640-BEBD-8FD46432F29C}">
    <filterColumn colId="0" hiddenButton="1"/>
    <filterColumn colId="1" hiddenButton="1"/>
  </autoFilter>
  <tableColumns count="2">
    <tableColumn id="1" xr3:uid="{C513A266-837A-4378-8552-D156135B549F}" name="Description of required information" dataDxfId="115"/>
    <tableColumn id="2" xr3:uid="{9FEADC6D-D9F7-40A8-AB95-390DAB627A00}" name="Data entry column - user inputs required" dataDxfId="114"/>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13" dataDxfId="111" headerRowBorderDxfId="112" tableBorderDxfId="110" totalsRowBorderDxfId="109">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8"/>
    <tableColumn id="2" xr3:uid="{DA6AF240-7DDF-40CC-B3C9-0A6C10900A68}" name="Area (ha) - user inputs required" dataDxfId="107"/>
    <tableColumn id="4" xr3:uid="{D46D9DE3-2913-45A9-81EF-5C0B16A60B70}" name="Annual phosphorus export  _x000a_(kg TP/yr)" dataDxfId="106"/>
    <tableColumn id="5" xr3:uid="{B35F3CE8-F7D9-4526-B8D6-064B09EE0E77}" name="Notes on data" dataDxfId="105"/>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3" zoomScaleNormal="100" workbookViewId="0">
      <selection activeCell="C11" sqref="C11"/>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120</v>
      </c>
      <c r="C7" s="19"/>
    </row>
    <row r="8" spans="1:5" ht="24.75" customHeight="1" x14ac:dyDescent="0.2">
      <c r="A8" s="18" t="s">
        <v>71</v>
      </c>
      <c r="B8" s="31">
        <v>9</v>
      </c>
      <c r="C8" s="19"/>
    </row>
    <row r="9" spans="1:5" ht="39.75" customHeight="1" x14ac:dyDescent="0.2">
      <c r="A9" s="18" t="s">
        <v>72</v>
      </c>
      <c r="B9" s="31" t="s">
        <v>163</v>
      </c>
      <c r="C9" s="19"/>
    </row>
    <row r="10" spans="1:5" ht="24.75" customHeight="1" x14ac:dyDescent="0.2">
      <c r="A10" s="18" t="s">
        <v>73</v>
      </c>
      <c r="B10" s="117" t="str">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Enter value in cell C10</v>
      </c>
      <c r="C10" s="131">
        <v>0.8</v>
      </c>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21.599999999999998</v>
      </c>
    </row>
    <row r="17" spans="1:2" ht="23.25" customHeight="1" x14ac:dyDescent="0.2">
      <c r="A17" s="26" t="s">
        <v>79</v>
      </c>
      <c r="B17" s="42">
        <f>IFERROR(B16*B7,0)</f>
        <v>2591.9999999999995</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0.76</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1" sqref="B11"/>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377</v>
      </c>
      <c r="C7" s="6"/>
      <c r="D7" s="6"/>
      <c r="E7" s="6"/>
      <c r="F7" s="6"/>
    </row>
    <row r="8" spans="1:6" ht="30" customHeight="1" x14ac:dyDescent="0.2">
      <c r="A8" s="21" t="s">
        <v>86</v>
      </c>
      <c r="B8" s="47" t="s">
        <v>408</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250</v>
      </c>
      <c r="B11" s="30">
        <v>0.5</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3.59483853031351E-2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0.5</v>
      </c>
      <c r="C28" s="42">
        <f>SUM(C11:C27)</f>
        <v>3.59483853031351E-2</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6" sqref="B6"/>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0.5</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0.87572291344999975</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0.5</v>
      </c>
      <c r="C22" s="56">
        <f>SUM(C5:C21)</f>
        <v>0.87572291344999975</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0.76</v>
      </c>
    </row>
    <row r="6" spans="1:4" ht="24.75" customHeight="1" x14ac:dyDescent="0.2">
      <c r="A6" s="18" t="s">
        <v>111</v>
      </c>
      <c r="B6" s="78">
        <f>IFERROR(Nutrients_from_future_land_use!C22-SuDS!G30-Nutrients_from_current_land_use!C28,0)</f>
        <v>0.83977452814686471</v>
      </c>
    </row>
    <row r="7" spans="1:4" ht="24.75" customHeight="1" x14ac:dyDescent="0.2">
      <c r="A7" s="18" t="s">
        <v>112</v>
      </c>
      <c r="B7" s="78">
        <f>IFERROR(B5+B6,0)</f>
        <v>1.5997745281468647</v>
      </c>
    </row>
    <row r="8" spans="1:4" ht="24.75" customHeight="1" x14ac:dyDescent="0.2">
      <c r="A8" s="18" t="s">
        <v>113</v>
      </c>
      <c r="B8" s="78">
        <f>IFERROR(IF(B7&lt;0,B7,B7*1.2),0)</f>
        <v>1.9197294337762376</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1.92</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ht="15" x14ac:dyDescent="0.15">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2026-09-08T05:23:59Z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