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defaultThemeVersion="166925"/>
  <mc:AlternateContent xmlns:mc="http://schemas.openxmlformats.org/markup-compatibility/2006">
    <mc:Choice Requires="x15">
      <x15ac:absPath xmlns:x15ac="http://schemas.microsoft.com/office/spreadsheetml/2010/11/ac" url="Y:\25067 CHICKPEA GROUP Ltd, co Adlem &amp; Kemp Ltd (MW) linked to 25057\Local_Authority\Full App (Aug 2026) - Annexe Building\"/>
    </mc:Choice>
  </mc:AlternateContent>
  <xr:revisionPtr revIDLastSave="0" documentId="13_ncr:1_{390E4730-D4EF-45A7-AA10-3A26AB7980CE}"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89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B30" i="22" l="1"/>
  <c r="I84" i="3" l="1"/>
  <c r="I83" i="3"/>
  <c r="E83" i="3" l="1"/>
  <c r="E84" i="3"/>
  <c r="H614" i="3" l="1"/>
  <c r="H613" i="3"/>
  <c r="C11" i="8" s="1"/>
  <c r="H612" i="3"/>
  <c r="C5" i="9"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22" i="9"/>
  <c r="B28" i="8"/>
  <c r="B12" i="10" l="1"/>
  <c r="B7" i="10"/>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<sst xmlns="http://schemas.openxmlformats.org/spreadsheetml/2006/main" count="3026" uniqueCount="843">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</sst>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2">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1" dataDxfId="120">
  <autoFilter ref="A10:B15" xr:uid="{7EBF9311-A278-4083-BF4D-937B4AAC2ED7}">
    <filterColumn colId="0" hiddenButton="1"/>
    <filterColumn colId="1" hiddenButton="1"/>
  </autoFilter>
  <tableColumns count="2">
    <tableColumn id="1" xr3:uid="{B2BABBBB-B007-4481-A155-B2D1BFED30CB}" name="Topic of each table" dataDxfId="119"/>
    <tableColumn id="2" xr3:uid="{CCC921EE-8CEB-492A-BB39-F2811D4B50BE}" name="Link to each worksheet" dataDxfId="118"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17" dataDxfId="115" headerRowBorderDxfId="116" tableBorderDxfId="114" totalsRowBorderDxfId="113">
  <autoFilter ref="A42:A46" xr:uid="{64981484-4795-461F-A3C7-626CD012A06C}">
    <filterColumn colId="0" hiddenButton="1"/>
  </autoFilter>
  <tableColumns count="1">
    <tableColumn id="1" xr3:uid="{DABB33F1-9955-4DF2-B73F-2381AAEB96BF}" name="Description of the information:" dataDxfId="112"/>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34" dataDxfId="132" headerRowBorderDxfId="133" tableBorderDxfId="131" totalsRowBorderDxfId="13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29"/>
    <tableColumn id="2" xr3:uid="{D22CDBE7-9B75-4248-A951-0D061DAA9F1C}" name="Data entry column - user inputs required" dataDxfId="128"/>
    <tableColumn id="4" xr3:uid="{20424A8D-23FA-4C1D-B394-6A4A0726E8D6}" name="Additional data entry column  - user inputs may be required" dataDxfId="12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26" dataDxfId="125" tableBorderDxfId="124">
  <autoFilter ref="A15:B23" xr:uid="{B50C45A2-2A77-478E-B226-DC5B3B2EA72E}">
    <filterColumn colId="0" hiddenButton="1"/>
    <filterColumn colId="1" hiddenButton="1"/>
  </autoFilter>
  <tableColumns count="2">
    <tableColumn id="1" xr3:uid="{FA8C78F6-50A3-498F-8975-6D1EC817B86B}" name="Description of values generated" dataDxfId="123"/>
    <tableColumn id="2" xr3:uid="{150A0AA5-FDF2-4BA1-A9A8-36A566F3E6CC}" name="Values generated" dataDxfId="12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8" zoomScaleNormal="100" workbookViewId="0">
      <selection activeCell="A43" sqref="A43"/>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A8" sqref="A8"/>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46631</v>
      </c>
      <c r="C5" s="18"/>
    </row>
    <row r="6" spans="1:3" ht="20.25" customHeight="1" x14ac:dyDescent="0.25">
      <c r="A6" s="17" t="s">
        <v>69</v>
      </c>
      <c r="B6" s="25">
        <v>1.92</v>
      </c>
      <c r="C6" s="18"/>
    </row>
    <row r="7" spans="1:3" ht="20.25" customHeight="1" x14ac:dyDescent="0.25">
      <c r="A7" s="17" t="s">
        <v>70</v>
      </c>
      <c r="B7" s="26">
        <v>120</v>
      </c>
      <c r="C7" s="18"/>
    </row>
    <row r="8" spans="1:3" ht="20.25" customHeight="1" x14ac:dyDescent="0.25">
      <c r="A8" s="17" t="s">
        <v>71</v>
      </c>
      <c r="B8" s="26">
        <v>6</v>
      </c>
      <c r="C8" s="18"/>
    </row>
    <row r="9" spans="1:3" ht="20.25" customHeight="1" x14ac:dyDescent="0.25">
      <c r="A9" s="17" t="s">
        <v>72</v>
      </c>
      <c r="B9" s="26" t="s">
        <v>835</v>
      </c>
      <c r="C9" s="18"/>
    </row>
    <row r="10" spans="1:3" ht="39.75" customHeight="1" x14ac:dyDescent="0.25">
      <c r="A10" s="17" t="s">
        <v>73</v>
      </c>
      <c r="B10" s="26" t="s">
        <v>151</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27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10</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25">
      <c r="A17" s="17" t="s">
        <v>78</v>
      </c>
      <c r="B17" s="31">
        <f>IF(ISBLANK(B8),0,B6*B8)</f>
        <v>11.52</v>
      </c>
    </row>
    <row r="18" spans="1:2" ht="20.25" customHeight="1" x14ac:dyDescent="0.25">
      <c r="A18" s="17" t="s">
        <v>79</v>
      </c>
      <c r="B18" s="31">
        <f>IFERROR(B17*B7,0)</f>
        <v>1382.3999999999999</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4.54</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13.63</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85" zoomScaleNormal="85" workbookViewId="0">
      <selection activeCell="B11" sqref="B11"/>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442</v>
      </c>
      <c r="F5" s="37"/>
    </row>
    <row r="6" spans="1:6" ht="23.25" customHeight="1" x14ac:dyDescent="0.25">
      <c r="A6" s="17" t="s">
        <v>84</v>
      </c>
      <c r="B6" s="43" t="s">
        <v>824</v>
      </c>
    </row>
    <row r="7" spans="1:6" ht="23.25" customHeight="1" x14ac:dyDescent="0.25">
      <c r="A7" s="17" t="s">
        <v>85</v>
      </c>
      <c r="B7" s="44" t="s">
        <v>801</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776</v>
      </c>
      <c r="B11" s="25">
        <v>7.0000000000000007E-2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0.57409843573599972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121"/>
      <c r="C12" s="48">
        <f>IF(OR(ISBLANK($A12),ISBLANK($B13),ISBLANK($B$6),ISBLANK($B$7)),0,IFERROR($B13*VLOOKUP((IF(OR($A12="Residential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13*VLOOKUP($A12&amp;"|"&amp;VLOOKUP(Nutrients_from_current_land_use!$B$8,Value_look_up_tables!$A$666:$B$667,2,FALSE)&amp;"|"&amp;VLOOKUP(Nutrients_from_current_land_use!$B$7,Value_look_up_tables!$A$618:$C$640,3,FALSE)&amp;"|"&amp;VLOOKUP($B$6,Value_look_up_tables!$A$657:$B$662,2,FALSE),Value_look_up_tables!$F$90:$H$614,3,FALSE),IFERROR($B13*VLOOKUP($A12&amp;"|"&amp;"TRUE"&amp;"|"&amp;VLOOKUP(Nutrients_from_current_land_use!$B$7,Value_look_up_tables!$A$618:$C$640,3,FALSE)&amp;"|"&amp;VLOOKUP($B$6,Value_look_up_tables!$A$657:$B$662,2,FALSE),Value_look_up_tables!$F$90:$H$614,3,FALSE),$B13*VLOOKUP($A12&amp;"|"&amp;VLOOKUP(Nutrients_from_current_land_use!$B$8,Value_look_up_tables!$A$666:$B$667,2,FALSE)&amp;"|"&amp;VLOOKUP(Nutrients_from_current_land_use!$B$7,Value_look_up_tables!$A$618:$C$640,3,FALSE)&amp;"|"&amp;"DrainedArGr",Value_look_up_tables!$F$90:$H$614,3,FALSE))),IFERROR($B13*VLOOKUP($A12&amp;"|"&amp;VLOOKUP(Nutrients_from_current_land_use!$B$7,Value_look_up_tables!$A$618:$C$640,3,FALSE),Value_look_up_tables!$I$90:$K$606,3,FALSE),$B13*VLOOKUP($A12,Value_look_up_tables!$B$90:$M$606,12,FALSE)))))</f>
        <v>0</v>
      </c>
      <c r="D12" s="38" t="str">
        <f>IF(
OR(ISBLANK($A12),ISBLANK($B13),ISBLANK($B$6),ISBLANK($B$5),ISBLANK($B$7),$A12="Residential urban land",$A12="Commercial/industrial urban land",$A12="Open urban land",$A12="Greenspace",$A12="Community food growing",$A12="Woodland",$A12="Shrub",$A12="Water"),"Not applicable",IF(ISNUMBER(IFERROR($B13*VLOOKUP((IF(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13*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IF(OR(ISBLANK($A13),ISBLANK(#REF!),ISBLANK($B$6),ISBLANK($B$7)),0,IFERROR(#REF!*VLOOKUP((IF(OR($A13="Residential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REF!*VLOOKUP($A13&amp;"|"&amp;VLOOKUP(Nutrients_from_current_land_use!$B$8,Value_look_up_tables!$A$666:$B$667,2,FALSE)&amp;"|"&amp;VLOOKUP(Nutrients_from_current_land_use!$B$7,Value_look_up_tables!$A$618:$C$640,3,FALSE)&amp;"|"&amp;VLOOKUP($B$6,Value_look_up_tables!$A$657:$B$662,2,FALSE),Value_look_up_tables!$F$90:$H$614,3,FALSE),IFERROR(#REF!*VLOOKUP($A13&amp;"|"&amp;"TRUE"&amp;"|"&amp;VLOOKUP(Nutrients_from_current_land_use!$B$7,Value_look_up_tables!$A$618:$C$640,3,FALSE)&amp;"|"&amp;VLOOKUP($B$6,Value_look_up_tables!$A$657:$B$662,2,FALSE),Value_look_up_tables!$F$90:$H$614,3,FALSE),#REF!*VLOOKUP($A13&amp;"|"&amp;VLOOKUP(Nutrients_from_current_land_use!$B$8,Value_look_up_tables!$A$666:$B$667,2,FALSE)&amp;"|"&amp;VLOOKUP(Nutrients_from_current_land_use!$B$7,Value_look_up_tables!$A$618:$C$640,3,FALSE)&amp;"|"&amp;"DrainedArGr",Value_look_up_tables!$F$90:$H$614,3,FALSE))),IFERROR(#REF!*VLOOKUP($A13&amp;"|"&amp;VLOOKUP(Nutrients_from_current_land_use!$B$7,Value_look_up_tables!$A$618:$C$640,3,FALSE),Value_look_up_tables!$I$90:$K$606,3,FALSE),#REF!*VLOOKUP($A13,Value_look_up_tables!$B$90:$M$606,12,FALSE)))))</f>
        <v>0</v>
      </c>
      <c r="D13" s="38" t="str">
        <f>IF(
OR(ISBLANK($A13),ISBLANK(#REF!),ISBLANK($B$6),ISBLANK($B$5),ISBLANK($B$7),$A13="Residential urban land",$A13="Commercial/industrial urban land",$A13="Open urban land",$A13="Greenspace",$A13="Community food growing",$A13="Woodland",$A13="Shrub",$A13="Water"),"Not applicable",IF(ISNUMBER(IFERROR(#REF!*VLOOKUP((IF(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REF!*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7.0000000000000007E-2</v>
      </c>
      <c r="C28" s="39">
        <f>SUM(C11:C27)</f>
        <v>0.57409843573599972</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A27 B11 B13: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 B13: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election activeCell="A6" sqref="A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7.0000000000000007E-2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1.0764345670049997</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7.0000000000000007E-2</v>
      </c>
      <c r="C22" s="54">
        <f>SUM(C5:C21)</f>
        <v>1.0764345670049997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topLeftCell="A2" zoomScaleNormal="100" workbookViewId="0">
      <selection activeCell="A3" sqref="A3"/>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4.54</v>
      </c>
    </row>
    <row r="6" spans="1:4" ht="23.25" customHeight="1" x14ac:dyDescent="0.25">
      <c r="A6" s="17" t="s">
        <v>111</v>
      </c>
      <c r="B6" s="72">
        <f>IFERROR(Nutrients_from_future_land_use!C22-SuDS!G30-Nutrients_from_current_land_use!C28,0)</f>
        <v>0.50233613126900001</v>
      </c>
    </row>
    <row r="7" spans="1:4" ht="23.25" customHeight="1" x14ac:dyDescent="0.25">
      <c r="A7" s="17" t="s">
        <v>112</v>
      </c>
      <c r="B7" s="72">
        <f>IFERROR(B5+B6,0)</f>
        <v>5.0423361312689998</v>
      </c>
    </row>
    <row r="8" spans="1:4" ht="23.25" customHeight="1" x14ac:dyDescent="0.25">
      <c r="A8" s="17" t="s">
        <v>113</v>
      </c>
      <c r="B8" s="72">
        <f>IFERROR(IF(B7&lt;0,B7,B7*1.2),0)</f>
        <v>6.0508033575228</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6.05</v>
      </c>
    </row>
    <row r="11" spans="1:4" ht="23.25" customHeight="1" x14ac:dyDescent="0.25">
      <c r="A11" s="76" t="str">
        <f>IF(Nutrients_from_wastewater!A20="Not applicable","Not applicable",LEFT(Nutrients_from_wastewater!A20,9)&amp;"nutrient budget")</f>
        <v>Pre-2030 nutrient budget</v>
      </c>
      <c r="B11" s="77"/>
    </row>
    <row r="12" spans="1:4" ht="23.25" customHeight="1" x14ac:dyDescent="0.25">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16.96</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scale="67"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Matthew Williams</cp:lastModifiedBy>
  <cp:revision/>
  <cp:lastPrinted>2026-08-13T11:45:08Z</cp:lastPrinted>
  <dcterms:created xsi:type="dcterms:W3CDTF">2021-10-14T13:24:34Z</dcterms:created>
  <dcterms:modified xsi:type="dcterms:W3CDTF">2026-08-13T11:45:11Z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