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B79258AF-97B6-46F2-97FF-03E9669B14BB}"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1840" windowHeight="130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B30" i="22" l="1"/>
  <c r="H193" i="3" l="1"/>
  <c r="F193" i="3" l="1"/>
  <c r="F192" i="3"/>
  <c r="F191" i="3"/>
  <c r="F190" i="3"/>
  <c r="F189" i="3"/>
  <c r="F188" i="3"/>
  <c r="F187" i="3"/>
  <c r="C5" i="9" l="1"/>
  <c r="C11" i="8"/>
  <c r="B5" i="10"/>
  <c r="C22" i="9" l="1"/>
  <c r="D5" i="22"/>
  <c r="C28" i="8"/>
  <c r="D30" i="22" l="1"/>
  <c r="G5" i="22"/>
  <c r="G30" i="22" s="1"/>
  <c r="B6" i="10" s="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<sst xmlns="http://schemas.openxmlformats.org/spreadsheetml/2006/main" count="1106" uniqueCount="418">
  <si>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</si>
  <si>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</si>
  <si>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</si>
  <si>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</si>
  <si>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</si>
  <si>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</si>
  <si>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</si>
  <si>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</si>
  <si>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</si>
  <si>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</si>
  <si>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</si>
  <si>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</si>
  <si>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</si>
  <si>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</si>
  <si>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</si>
  <si>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</si>
  <si>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</si>
  <si>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</si>
  <si>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</si>
  <si>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</si>
  <si>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</si>
  <si>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</si>
  <si>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</si>
  <si>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</si>
  <si>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</si>
  <si>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</si>
  <si>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</si>
  <si>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</si>
  <si>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</si>
  <si>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</si>
  <si>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</si>
  <si>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</si>
  <si>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</si>
  <si>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</si>
  <si>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</si>
  <si>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</si>
  <si>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</si>
  <si>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</si>
  <si>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</si>
  <si>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</si>
  <si>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</si>
  <si>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</si>
  <si>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</si>
  <si>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</si>
  <si>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</si>
  <si>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</si>
  <si>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</si>
  <si>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</si>
  <si>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</si>
  <si>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</si>
  <si>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</si>
  <si>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</si>
  <si>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</si>
  <si>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</si>
  <si>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</si>
  <si>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</si>
  <si>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</si>
  <si>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</si>
  <si>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</si>
  <si>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</si>
  <si>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</si>
  <si>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</si>
  <si>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</si>
  <si>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</si>
  <si>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</si>
  <si>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</si>
  <si>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</si>
  <si>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</si>
  <si>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</si>
  <si>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</si>
  <si>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</si>
  <si>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</si>
  <si>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</si>
  <si>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</si>
  <si>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</si>
  <si>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</si>
  <si>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</si>
  <si>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</si>
  <si>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</si>
  <si>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</si>
  <si>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</si>
  <si>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</si>
  <si>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</si>
  <si>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</si>
  <si>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</si>
  <si>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</si>
  <si>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</si>
  <si>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</si>
  <si>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</si>
  <si>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</si>
  <si>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</si>
  <si>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</si>
  <si>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</si>
  <si>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</si>
  <si>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</si>
  <si>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</si>
  <si>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</si>
  <si>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</si>
  <si>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</si>
  <si>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</si>
  <si>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</si>
  <si>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</si>
  <si>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</si>
  <si>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</si>
  <si>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</si>
  <si>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</si>
  <si>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</si>
  <si>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</si>
  <si>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</si>
  <si>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</si>
  <si>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</si>
  <si>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</si>
  <si>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</si>
  <si>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</si>
  <si>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</si>
  <si>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</si>
  <si>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</si>
  <si>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</si>
  <si>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</si>
  <si>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</si>
  <si>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</si>
  <si>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</si>
  <si>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</si>
  <si>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</si>
  <si>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</si>
  <si>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</si>
  <si>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</si>
  <si>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</si>
  <si>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</si>
  <si>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</si>
  <si>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</si>
  <si>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</si>
  <si>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</si>
  <si>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</si>
  <si>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</si>
  <si>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</si>
  <si>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</si>
  <si>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</si>
  <si>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</si>
  <si>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</si>
  <si>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</si>
  <si>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</si>
  <si>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</si>
  <si>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</si>
  <si>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</si>
  <si>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</si>
  <si>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</si>
  <si>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</si>
  <si>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</si>
  <si>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</si>
  <si>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</si>
  <si>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</si>
  <si>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</si>
  <si>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</si>
  <si>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</si>
  <si>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</si>
  <si>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</si>
  <si>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</si>
  <si>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</si>
  <si>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</si>
  <si>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</si>
  <si>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</si>
  <si>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</si>
  <si>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</si>
  <si>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</si>
  <si>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</si>
  <si>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</si>
  <si>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</si>
  <si>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</si>
  <si>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</si>
  <si>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</si>
  <si>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</si>
  <si>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</si>
  <si>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</si>
  <si>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</si>
  <si>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</si>
  <si>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</si>
  <si>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</si>
  <si>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</si>
  <si>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</si>
  <si>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</si>
  <si>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</si>
  <si>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</si>
  <si>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</si>
  <si>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</si>
  <si>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</si>
  <si>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</si>
  <si>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</si>
  <si>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</si>
  <si>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</si>
  <si>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</si>
  <si>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</si>
  <si>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</si>
  <si>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</si>
  <si>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</si>
  <si>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</si>
  <si>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</si>
  <si>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</si>
  <si>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</si>
  <si>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</si>
  <si>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</si>
  <si>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</si>
  <si>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</si>
  <si>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</si>
  <si>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</si>
  <si>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</si>
  <si>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</si>
  <si>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</si>
  <si>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</si>
  <si>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</si>
  <si>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</si>
  <si>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</si>
  <si>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</si>
  <si>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</si>
  <si>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</si>
  <si>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</si>
  <si>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</si>
  <si>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</si>
  <si>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</si>
  <si>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</si>
  <si>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</si>
  <si>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</si>
  <si>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</si>
  <si>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</si>
  <si>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</si>
  <si>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</si>
  <si>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</si>
  <si>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</si>
  <si>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</si>
  <si>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</si>
  <si>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</si>
  <si>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</si>
  <si>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</si>
  <si>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</si>
  <si>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</si>
  <si>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</si>
  <si>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</si>
  <si>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</si>
  <si>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</si>
  <si>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</si>
  <si>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</si>
  <si>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</si>
  <si>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</si>
  <si>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</si>
  <si>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</si>
  <si>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</si>
  <si>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</si>
  <si>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</si>
  <si>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</si>
  <si>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</si>
  <si>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</si>
  <si>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</si>
  <si>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</si>
  <si>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</si>
  <si>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</si>
  <si>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</si>
  <si>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</si>
  <si>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</si>
  <si>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</si>
  <si>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</si>
  <si>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</si>
  <si>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</si>
  <si>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</si>
  <si>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</si>
  <si>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</si>
  <si>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</si>
  <si>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</si>
  <si>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</si>
  <si>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</si>
  <si>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</si>
  <si>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</si>
  <si>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</si>
  <si>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</si>
  <si>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</si>
  <si>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</si>
  <si>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</si>
  <si>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</si>
  <si>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</si>
  <si>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</si>
  <si>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</si>
  <si>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</si>
  <si>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</si>
  <si>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</si>
  <si>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</si>
  <si>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</si>
  <si>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</si>
  <si>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</si>
  <si>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</si>
  <si>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</si>
  <si>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</si>
  <si>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</si>
  <si>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</si>
  <si>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</si>
  <si>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</si>
  <si>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</si>
  <si>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</si>
  <si>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</si>
  <si>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</si>
  <si>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</si>
  <si>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</si>
  <si>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</si>
  <si>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</si>
  <si>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</si>
  <si>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</si>
  <si>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</si>
  <si>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</si>
  <si>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</si>
  <si>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</si>
  <si>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</si>
  <si>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</si>
  <si>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</si>
  <si>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</si>
  <si>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</si>
  <si>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</si>
  <si>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</si>
  <si>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</si>
  <si>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</si>
  <si>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</si>
  <si>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</si>
  <si>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</si>
  <si>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</si>
  <si>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</si>
  <si>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</si>
  <si>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</si>
  <si>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</si>
  <si>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</si>
  <si>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</si>
  <si>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</si>
  <si>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</si>
  <si>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</si>
  <si>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</si>
  <si>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</si>
  <si>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</si>
  <si>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</si>
  <si>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</si>
  <si>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</si>
  <si>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</si>
  <si>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</si>
  <si>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</si>
  <si>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</si>
  <si>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</si>
  <si>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</si>
  <si>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</si>
  <si>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</si>
  <si>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</si>
  <si>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</si>
  <si>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</si>
  <si>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</si>
  <si>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</si>
  <si>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</si>
  <si>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</si>
  <si>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</si>
  <si>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</si>
  <si>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</si>
  <si>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</si>
  <si>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</si>
  <si>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</si>
  <si>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</si>
  <si>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</si>
  <si>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</si>
  <si>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</si>
  <si>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</si>
  <si>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</si>
  <si>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</si>
  <si>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</si>
  <si>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</si>
  <si>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</si>
  <si>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</si>
  <si>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</si>
  <si>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</si>
  <si>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</si>
  <si>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</si>
  <si>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</si>
  <si>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</si>
  <si>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</si>
  <si>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</si>
  <si>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</si>
  <si>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</si>
  <si>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</si>
  <si>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</si>
  <si>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</si>
  <si>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</si>
  <si>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</si>
  <si>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</si>
  <si>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</si>
  <si>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</si>
  <si>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</si>
  <si>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</si>
  <si>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</si>
  <si>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</si>
  <si>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</si>
  <si>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</si>
  <si>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</si>
  <si>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</si>
  <si>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</si>
  <si>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</si>
  <si>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</si>
  <si>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</si>
  <si>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</si>
  <si>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</si>
  <si>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</si>
  <si>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</si>
  <si>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</si>
  <si>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</si>
  <si>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</si>
  <si>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</si>
  <si>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</si>
  <si>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</si>
  <si>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</si>
  <si>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</si>
  <si>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</si>
  <si>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</si>
  <si>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</si>
  <si>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</si>
  <si>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</si>
  <si>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</si>
  <si>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</si>
  <si>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Willow Beds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</si>
</sst>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ebecca/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rebecc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election activeCell="A53" sqref="A53"/>
    </sheetView>
  </sheetViews>
  <sheetFormatPr defaultColWidth="8.85546875" defaultRowHeight="15" x14ac:dyDescent="0.25"/>
  <cols>
    <col min="1" max="1" width="124.28515625" style="6" customWidth="1"/>
    <col min="2" max="2" width="44.85546875" style="6" customWidth="1"/>
    <col min="3" max="207" width="8.42578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25" customHeight="1" x14ac:dyDescent="0.25">
      <c r="A4" s="7" t="s">
        <v>3</v>
      </c>
    </row>
    <row r="5" spans="1:2" ht="26.25" customHeight="1" x14ac:dyDescent="0.25">
      <c r="A5" s="7" t="s">
        <v>4</v>
      </c>
    </row>
    <row r="6" spans="1:2" ht="26.25" customHeight="1" x14ac:dyDescent="0.25">
      <c r="A6" s="7" t="s">
        <v>5</v>
      </c>
    </row>
    <row r="7" spans="1:2" ht="39.75"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25" customHeight="1" x14ac:dyDescent="0.25">
      <c r="A11" s="7" t="s">
        <v>11</v>
      </c>
      <c r="B11" s="11" t="s">
        <v>12</v>
      </c>
    </row>
    <row r="12" spans="1:2" ht="20.25" customHeight="1" x14ac:dyDescent="0.25">
      <c r="A12" s="7" t="s">
        <v>13</v>
      </c>
      <c r="B12" s="11" t="s">
        <v>14</v>
      </c>
    </row>
    <row r="13" spans="1:2" ht="20.25" customHeight="1" x14ac:dyDescent="0.25">
      <c r="A13" s="7" t="s">
        <v>15</v>
      </c>
      <c r="B13" s="11" t="s">
        <v>16</v>
      </c>
    </row>
    <row r="14" spans="1:2" ht="20.25" customHeight="1" x14ac:dyDescent="0.25">
      <c r="A14" s="7" t="s">
        <v>17</v>
      </c>
      <c r="B14" s="11" t="s">
        <v>18</v>
      </c>
    </row>
    <row r="15" spans="1:2" ht="20.25"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25" customHeight="1" x14ac:dyDescent="0.25">
      <c r="A33" s="7" t="s">
        <v>38</v>
      </c>
    </row>
    <row r="34" spans="1:2" ht="43.5" customHeight="1" x14ac:dyDescent="0.25">
      <c r="A34" s="7" t="s">
        <v>39</v>
      </c>
    </row>
    <row r="35" spans="1:2" ht="39.950000000000003" customHeight="1" x14ac:dyDescent="0.25">
      <c r="A35" s="7" t="s">
        <v>40</v>
      </c>
    </row>
    <row r="36" spans="1:2" ht="156.75"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25"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75"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25" customHeight="1" x14ac:dyDescent="0.25">
      <c r="A50" s="16" t="s">
        <v>55</v>
      </c>
    </row>
    <row r="51" spans="1:1" ht="35.450000000000003" customHeight="1" x14ac:dyDescent="0.25">
      <c r="A51" s="8" t="s">
        <v>56</v>
      </c>
    </row>
    <row r="52" spans="1:1" ht="36.75" customHeight="1" x14ac:dyDescent="0.25">
      <c r="A52" s="7" t="s">
        <v>57</v>
      </c>
    </row>
    <row r="53" spans="1:1" ht="195.75"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D16" sqref="D16"/>
    </sheetView>
  </sheetViews>
  <sheetFormatPr defaultColWidth="8.85546875" defaultRowHeight="15" x14ac:dyDescent="0.25"/>
  <cols>
    <col min="1" max="1" width="120.85546875" style="17" customWidth="1"/>
    <col min="2" max="2" width="33.42578125" style="17" customWidth="1"/>
    <col min="3" max="3" width="26.140625" style="17" customWidth="1"/>
    <col min="4" max="6" width="30.42578125" style="17" customWidth="1"/>
    <col min="7" max="360" width="8.42578125" style="17" customWidth="1"/>
    <col min="361" max="16384" width="8.85546875" style="17"/>
  </cols>
  <sheetData>
    <row r="1" spans="1:5" ht="50.25" customHeight="1" x14ac:dyDescent="0.25">
      <c r="A1" s="5" t="s">
        <v>12</v>
      </c>
    </row>
    <row r="2" spans="1:5" ht="409.5" customHeight="1" x14ac:dyDescent="0.25">
      <c r="A2" s="124" t="s">
        <v>63</v>
      </c>
    </row>
    <row r="3" spans="1:5" ht="51.75" customHeight="1" x14ac:dyDescent="0.25">
      <c r="A3" s="8" t="s">
        <v>64</v>
      </c>
      <c r="B3" s="15"/>
      <c r="C3" s="6"/>
    </row>
    <row r="4" spans="1:5" ht="47.25" x14ac:dyDescent="0.25">
      <c r="A4" s="1" t="s">
        <v>65</v>
      </c>
      <c r="B4" s="2" t="s">
        <v>66</v>
      </c>
      <c r="C4" s="2" t="s">
        <v>67</v>
      </c>
    </row>
    <row r="5" spans="1:5" ht="24.75" customHeight="1" x14ac:dyDescent="0.25">
      <c r="A5" s="18" t="s">
        <v>68</v>
      </c>
      <c r="B5" s="29">
        <v>46539</v>
      </c>
      <c r="C5" s="19"/>
    </row>
    <row r="6" spans="1:5" ht="24.75" customHeight="1" x14ac:dyDescent="0.25">
      <c r="A6" s="18" t="s">
        <v>69</v>
      </c>
      <c r="B6" s="30">
        <v>2.4</v>
      </c>
      <c r="C6" s="19"/>
    </row>
    <row r="7" spans="1:5" ht="24.75" customHeight="1" x14ac:dyDescent="0.25">
      <c r="A7" s="18" t="s">
        <v>70</v>
      </c>
      <c r="B7" s="31">
        <v>67.5</v>
      </c>
      <c r="C7" s="19"/>
    </row>
    <row r="8" spans="1:5" ht="24.75" customHeight="1" x14ac:dyDescent="0.25">
      <c r="A8" s="18" t="s">
        <v>71</v>
      </c>
      <c r="B8" s="31">
        <v>1</v>
      </c>
      <c r="C8" s="19"/>
    </row>
    <row r="9" spans="1:5" ht="39.75" customHeight="1" x14ac:dyDescent="0.25">
      <c r="A9" s="18" t="s">
        <v>72</v>
      </c>
      <c r="B9" s="31" t="s">
        <v>141</v>
      </c>
      <c r="C9" s="19"/>
    </row>
    <row r="10" spans="1:5" ht="24.75"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2</v>
      </c>
      <c r="C10" s="131"/>
    </row>
    <row r="11" spans="1:5" ht="24.75"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2.4</v>
      </c>
    </row>
    <row r="17" spans="1:2" ht="23.25" customHeight="1" x14ac:dyDescent="0.25">
      <c r="A17" s="26" t="s">
        <v>79</v>
      </c>
      <c r="B17" s="42">
        <f>IFERROR(B16*B7,0)</f>
        <v>162</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0.03</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0.11</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4" sqref="A14"/>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42578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9" customHeight="1" x14ac:dyDescent="0.25">
      <c r="A4" s="4" t="s">
        <v>65</v>
      </c>
      <c r="B4" s="85" t="s">
        <v>66</v>
      </c>
      <c r="C4" s="38"/>
      <c r="E4" s="6"/>
      <c r="F4" s="6"/>
    </row>
    <row r="5" spans="1:6" ht="30" customHeight="1" x14ac:dyDescent="0.25">
      <c r="A5" s="18" t="s">
        <v>83</v>
      </c>
      <c r="B5" s="44" t="s">
        <v>179</v>
      </c>
      <c r="C5" s="6"/>
      <c r="D5" s="6"/>
      <c r="E5" s="6"/>
      <c r="F5" s="39"/>
    </row>
    <row r="6" spans="1:6" ht="30" customHeight="1" x14ac:dyDescent="0.25">
      <c r="A6" s="18" t="s">
        <v>84</v>
      </c>
      <c r="B6" s="45" t="s">
        <v>398</v>
      </c>
      <c r="C6" s="6"/>
      <c r="D6" s="6"/>
      <c r="E6" s="6"/>
      <c r="F6" s="6"/>
    </row>
    <row r="7" spans="1:6" ht="30" customHeight="1" x14ac:dyDescent="0.25">
      <c r="A7" s="18" t="s">
        <v>85</v>
      </c>
      <c r="B7" s="46" t="s">
        <v>376</v>
      </c>
      <c r="C7" s="6"/>
      <c r="D7" s="6"/>
      <c r="E7" s="6"/>
      <c r="F7" s="6"/>
    </row>
    <row r="8" spans="1:6" ht="30"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351</v>
      </c>
      <c r="B11" s="30">
        <v>7.4999999999999997E-2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6.6457529984999972E-2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7.4999999999999997E-2</v>
      </c>
      <c r="C28" s="42">
        <f>SUM(C11:C27)</f>
        <v>6.6457529984999972E-2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4" sqref="B4"/>
    </sheetView>
  </sheetViews>
  <sheetFormatPr defaultColWidth="9.140625" defaultRowHeight="14.25" x14ac:dyDescent="0.2"/>
  <cols>
    <col min="1" max="1" width="67.7109375" style="52" customWidth="1"/>
    <col min="2" max="2" width="22.85546875" style="52" customWidth="1"/>
    <col min="3" max="3" width="24.42578125" style="52" customWidth="1"/>
    <col min="4" max="473" width="8.42578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7.4999999999999997E-2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0.12385266951749994</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7.4999999999999997E-2</v>
      </c>
      <c r="C22" s="56">
        <f>SUM(C5:C21)</f>
        <v>0.12385266951749994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H5" sqref="H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42578125" style="65" customWidth="1"/>
    <col min="472" max="16384" width="9.140625" style="65"/>
  </cols>
  <sheetData>
    <row r="1" spans="1:11" ht="67.5" customHeight="1" x14ac:dyDescent="0.25">
      <c r="A1" s="5" t="s">
        <v>97</v>
      </c>
      <c r="B1" s="51"/>
      <c r="C1" s="51"/>
      <c r="D1" s="51"/>
    </row>
    <row r="2" spans="1:11" ht="409.5"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4.4999999999999998E-2</v>
      </c>
      <c r="C5" s="70">
        <v>100</v>
      </c>
      <c r="D5" s="50">
        <f>IFERROR(IF(ISBLANK(A5),0,IF(ISBLANK(B5),0,VLOOKUP(A5,Nutrients_from_future_land_use!$A$5:$C$21,3,FALSE)*(B5/VLOOKUP(A5,Nutrients_from_future_land_use!$A$5:$C$21,2,FALSE)))),0)</f>
        <v>7.4311601710499969E-2</v>
      </c>
      <c r="E5" s="70" t="s">
        <v>417</v>
      </c>
      <c r="F5" s="70">
        <v>100</v>
      </c>
      <c r="G5" s="50">
        <f>IFERROR(IF(OR(ISBLANK($A5),ISBLANK($B5),ISBLANK($F5)),0,$C5/100*D5*F5/100),0)</f>
        <v>7.4311601710499969E-2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4.4999999999999998E-2</v>
      </c>
      <c r="C30" s="71"/>
      <c r="D30" s="68">
        <f t="shared" ref="D30" si="1">SUM(D5:D29)</f>
        <v>7.4311601710499969E-2</v>
      </c>
      <c r="E30" s="72"/>
      <c r="F30" s="72"/>
      <c r="G30" s="56">
        <f>SUM(G5:G29)</f>
        <v>7.4311601710499969E-2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B2" sqref="B2"/>
    </sheetView>
  </sheetViews>
  <sheetFormatPr defaultColWidth="9.140625" defaultRowHeight="14.25" x14ac:dyDescent="0.25"/>
  <cols>
    <col min="1" max="1" width="78.7109375" style="65" customWidth="1"/>
    <col min="2" max="2" width="30.85546875" style="65" customWidth="1"/>
    <col min="3" max="4" width="40.42578125" style="65" customWidth="1"/>
    <col min="5" max="466" width="8.42578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0.03</v>
      </c>
    </row>
    <row r="6" spans="1:4" ht="24.75" customHeight="1" x14ac:dyDescent="0.25">
      <c r="A6" s="18" t="s">
        <v>111</v>
      </c>
      <c r="B6" s="78">
        <f>IFERROR(Nutrients_from_future_land_use!C22-SuDS!G30-Nutrients_from_current_land_use!C28,0)</f>
        <v>-1.6916462177999997E-2</v>
      </c>
    </row>
    <row r="7" spans="1:4" ht="24.75" customHeight="1" x14ac:dyDescent="0.25">
      <c r="A7" s="18" t="s">
        <v>112</v>
      </c>
      <c r="B7" s="78">
        <f>IFERROR(B5+B6,0)</f>
        <v>1.3083537822000002E-2</v>
      </c>
    </row>
    <row r="8" spans="1:4" ht="24.75" customHeight="1" x14ac:dyDescent="0.25">
      <c r="A8" s="18" t="s">
        <v>113</v>
      </c>
      <c r="B8" s="78">
        <f>IFERROR(IF(B7&lt;0,B7,B7*1.2),0)</f>
        <v>1.57002453864E-2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0.02</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'\Users\rebecca\Library\Containers\com.microsoft.Excel\Data\Documents\C:\Users\DS56\OneDrive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Allen, Shelley</cp:lastModifiedBy>
  <cp:revision/>
  <dcterms:created xsi:type="dcterms:W3CDTF">2021-10-14T13:24:34Z</dcterms:created>
  <dcterms:modified xsi:type="dcterms:W3CDTF">2026-08-06T11:06:18Z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