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Patrick\Documents\"/>
    </mc:Choice>
  </mc:AlternateContent>
  <xr:revisionPtr revIDLastSave="0" documentId="8_{1828F004-DE14-4D7D-9CA1-834B3673815B}" xr6:coauthVersionLast="47" xr6:coauthVersionMax="47" xr10:uidLastSave="{00000000-0000-0000-0000-000000000000}"/>
  <bookViews>
    <workbookView xWindow="2115" yWindow="2115" windowWidth="21600" windowHeight="11295" activeTab="1" xr2:uid="{BE849004-CD51-4F51-88C6-A18A95A5DBA5}"/>
  </bookViews>
  <sheets>
    <sheet name="Scope" sheetId="4" r:id="rId1"/>
    <sheet name="Single Heat Pump" sheetId="1" r:id="rId2"/>
    <sheet name="Two Heat Pumps" sheetId="6" r:id="rId3"/>
    <sheet name="Four Heat Pumps" sheetId="7" r:id="rId4"/>
    <sheet name="Calculations" sheetId="3" state="hidden" r:id="rId5"/>
  </sheets>
  <calcPr calcId="191029"/>
  <customWorkbookViews>
    <customWorkbookView name="calcs" guid="{8BB8DD52-1B97-49AD-A713-745A6943DFFB}" includePrintSettings="0" maximized="1" xWindow="-8" yWindow="-8" windowWidth="1936" windowHeight="1056" activeSheetId="3"/>
    <customWorkbookView name="calculations" guid="{17531B80-1EB9-4507-A1D1-E7B2B3946FBE}" includePrintSettings="0"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3" l="1"/>
  <c r="D75" i="3"/>
  <c r="E75" i="3"/>
  <c r="E79" i="3" s="1"/>
  <c r="B75" i="3"/>
  <c r="B79" i="3" s="1"/>
  <c r="B86" i="3" s="1"/>
  <c r="C64" i="3"/>
  <c r="C68" i="3" s="1"/>
  <c r="D64" i="3"/>
  <c r="D68" i="3" s="1"/>
  <c r="E64" i="3"/>
  <c r="E68" i="3" s="1"/>
  <c r="B64" i="3"/>
  <c r="B68" i="3" s="1"/>
  <c r="C53" i="3"/>
  <c r="D53" i="3"/>
  <c r="E53" i="3"/>
  <c r="E57" i="3" s="1"/>
  <c r="B53" i="3"/>
  <c r="B57" i="3" s="1"/>
  <c r="C42" i="3"/>
  <c r="D42" i="3"/>
  <c r="D46" i="3" s="1"/>
  <c r="E42" i="3"/>
  <c r="E46" i="3" s="1"/>
  <c r="B42" i="3"/>
  <c r="B46" i="3" s="1"/>
  <c r="C73" i="3"/>
  <c r="D73" i="3"/>
  <c r="E73" i="3"/>
  <c r="C76" i="3"/>
  <c r="C77" i="3" s="1"/>
  <c r="C79" i="3" s="1"/>
  <c r="D76" i="3"/>
  <c r="D77" i="3" s="1"/>
  <c r="E76" i="3"/>
  <c r="E77" i="3"/>
  <c r="B77" i="3"/>
  <c r="B76" i="3"/>
  <c r="B73" i="3"/>
  <c r="C62" i="3"/>
  <c r="D62" i="3"/>
  <c r="E62" i="3"/>
  <c r="C65" i="3"/>
  <c r="C66" i="3" s="1"/>
  <c r="D65" i="3"/>
  <c r="D66" i="3" s="1"/>
  <c r="E65" i="3"/>
  <c r="E66" i="3"/>
  <c r="B66" i="3"/>
  <c r="B65" i="3"/>
  <c r="B62" i="3"/>
  <c r="C57" i="3"/>
  <c r="D57" i="3"/>
  <c r="C54" i="3"/>
  <c r="D54" i="3"/>
  <c r="E54" i="3"/>
  <c r="C55" i="3"/>
  <c r="D55" i="3"/>
  <c r="E55" i="3"/>
  <c r="B55" i="3"/>
  <c r="B54" i="3"/>
  <c r="C51" i="3"/>
  <c r="D51" i="3"/>
  <c r="E51" i="3"/>
  <c r="B51" i="3"/>
  <c r="C46" i="3"/>
  <c r="C43" i="3"/>
  <c r="C44" i="3" s="1"/>
  <c r="D43" i="3"/>
  <c r="D44" i="3" s="1"/>
  <c r="E43" i="3"/>
  <c r="E44" i="3" s="1"/>
  <c r="B44" i="3"/>
  <c r="B43" i="3"/>
  <c r="B40" i="3"/>
  <c r="C40" i="3"/>
  <c r="D40" i="3"/>
  <c r="E40" i="3"/>
  <c r="B32" i="3"/>
  <c r="C29" i="3"/>
  <c r="C30" i="3" s="1"/>
  <c r="D29" i="3"/>
  <c r="E29" i="3"/>
  <c r="E30" i="3" s="1"/>
  <c r="D30" i="3"/>
  <c r="B29" i="3"/>
  <c r="B30" i="3" s="1"/>
  <c r="C28" i="3"/>
  <c r="C32" i="3" s="1"/>
  <c r="D28" i="3"/>
  <c r="D32" i="3" s="1"/>
  <c r="E28" i="3"/>
  <c r="E32" i="3" s="1"/>
  <c r="B28" i="3"/>
  <c r="C26" i="3"/>
  <c r="D26" i="3"/>
  <c r="E26" i="3"/>
  <c r="B26" i="3"/>
  <c r="C18" i="3"/>
  <c r="C19" i="3" s="1"/>
  <c r="D18" i="3"/>
  <c r="D19" i="3" s="1"/>
  <c r="E18" i="3"/>
  <c r="E19" i="3" s="1"/>
  <c r="B19" i="3"/>
  <c r="B18" i="3"/>
  <c r="B15" i="3"/>
  <c r="B17" i="3" s="1"/>
  <c r="B21" i="3" s="1"/>
  <c r="C17" i="3"/>
  <c r="D17" i="3"/>
  <c r="D21" i="3" s="1"/>
  <c r="E17" i="3"/>
  <c r="E21" i="3" s="1"/>
  <c r="C6" i="3"/>
  <c r="C7" i="3" s="1"/>
  <c r="D6" i="3"/>
  <c r="D7" i="3" s="1"/>
  <c r="E6" i="3"/>
  <c r="E7" i="3" s="1"/>
  <c r="B6" i="3"/>
  <c r="B7" i="3" s="1"/>
  <c r="C3" i="3"/>
  <c r="D3" i="3"/>
  <c r="D5" i="3" s="1"/>
  <c r="D9" i="3" s="1"/>
  <c r="E3" i="3"/>
  <c r="B3" i="3"/>
  <c r="B5" i="3" s="1"/>
  <c r="C15" i="3"/>
  <c r="D15" i="3"/>
  <c r="E15" i="3"/>
  <c r="E5" i="3"/>
  <c r="E9" i="3" s="1"/>
  <c r="C5" i="3"/>
  <c r="C9" i="3" s="1"/>
  <c r="B9" i="3" l="1"/>
  <c r="C21" i="3"/>
  <c r="C22" i="3" s="1"/>
  <c r="C35" i="3" s="1"/>
  <c r="D79" i="3"/>
  <c r="E69" i="3"/>
  <c r="E85" i="3" s="1"/>
  <c r="C83" i="3"/>
  <c r="B83" i="3"/>
  <c r="E80" i="3"/>
  <c r="E86" i="3" s="1"/>
  <c r="C80" i="3"/>
  <c r="C86" i="3" s="1"/>
  <c r="B80" i="3"/>
  <c r="D69" i="3"/>
  <c r="D85" i="3" s="1"/>
  <c r="C69" i="3"/>
  <c r="C85" i="3" s="1"/>
  <c r="B69" i="3"/>
  <c r="B85" i="3" s="1"/>
  <c r="C58" i="3"/>
  <c r="C84" i="3" s="1"/>
  <c r="D58" i="3"/>
  <c r="D84" i="3" s="1"/>
  <c r="E58" i="3"/>
  <c r="E84" i="3" s="1"/>
  <c r="B58" i="3"/>
  <c r="B84" i="3" s="1"/>
  <c r="D47" i="3"/>
  <c r="D83" i="3" s="1"/>
  <c r="E47" i="3"/>
  <c r="E83" i="3" s="1"/>
  <c r="C47" i="3"/>
  <c r="B47" i="3"/>
  <c r="B33" i="3"/>
  <c r="C33" i="3"/>
  <c r="D33" i="3"/>
  <c r="E33" i="3"/>
  <c r="B22" i="3"/>
  <c r="E22" i="3"/>
  <c r="E35" i="3" s="1"/>
  <c r="C11" i="3"/>
  <c r="D22" i="3"/>
  <c r="G15" i="1"/>
  <c r="D35" i="3" l="1"/>
  <c r="D80" i="3"/>
  <c r="D86" i="3"/>
  <c r="D88" i="3" s="1"/>
  <c r="G39" i="7" s="1"/>
  <c r="C88" i="3"/>
  <c r="C89" i="3" s="1"/>
  <c r="F40" i="7" s="1"/>
  <c r="E88" i="3"/>
  <c r="E89" i="3" s="1"/>
  <c r="H40" i="7" s="1"/>
  <c r="B88" i="3"/>
  <c r="B89" i="3" s="1"/>
  <c r="E40" i="7" s="1"/>
  <c r="B35" i="3"/>
  <c r="E11" i="3"/>
  <c r="E16" i="1"/>
  <c r="D11" i="3"/>
  <c r="F15" i="1"/>
  <c r="B11" i="3"/>
  <c r="D15" i="1"/>
  <c r="D89" i="3" l="1"/>
  <c r="G40" i="7" s="1"/>
  <c r="H39" i="7"/>
  <c r="F39" i="7"/>
  <c r="E39" i="7"/>
  <c r="C36" i="3"/>
  <c r="F24" i="6" s="1"/>
  <c r="F23" i="6"/>
  <c r="E36" i="3"/>
  <c r="H24" i="6" s="1"/>
  <c r="H23" i="6"/>
  <c r="D36" i="3"/>
  <c r="G24" i="6" s="1"/>
  <c r="G23" i="6"/>
  <c r="B36" i="3"/>
  <c r="E24" i="6" s="1"/>
  <c r="E23" i="6"/>
  <c r="D16" i="1"/>
  <c r="F16" i="1"/>
  <c r="G16" i="1"/>
  <c r="E1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7" authorId="0" shapeId="0" xr:uid="{AC03FF53-23BE-4490-B0D1-9728772F78DB}">
      <text>
        <r>
          <rPr>
            <sz val="9"/>
            <color indexed="81"/>
            <rFont val="Tahoma"/>
            <family val="2"/>
          </rPr>
          <t xml:space="preserve">Refer to MCS 020 a) for explanation about each step of the calculation.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9" authorId="0" shapeId="0" xr:uid="{7D87C955-AB5F-432F-AAE1-89D49547787C}">
      <text>
        <r>
          <rPr>
            <sz val="9"/>
            <color indexed="81"/>
            <rFont val="Tahoma"/>
            <family val="2"/>
          </rPr>
          <t xml:space="preserve">Refer to MCS 020 a) for explanation about each step of the calculation
</t>
        </r>
      </text>
    </comment>
    <comment ref="D23" authorId="0" shapeId="0" xr:uid="{E13B4B07-B5F3-445E-B562-0573847FB73D}">
      <text>
        <r>
          <rPr>
            <b/>
            <sz val="9"/>
            <color indexed="81"/>
            <rFont val="Tahoma"/>
            <family val="2"/>
          </rPr>
          <t>Data must be entered for both heat pumps for this to be calculated correctly</t>
        </r>
      </text>
    </comment>
    <comment ref="D24" authorId="0" shapeId="0" xr:uid="{16C5DED1-0926-4FDB-BFD5-FE86630C4461}">
      <text>
        <r>
          <rPr>
            <b/>
            <sz val="9"/>
            <color indexed="81"/>
            <rFont val="Tahoma"/>
            <family val="2"/>
          </rPr>
          <t>Data must be entered for both heat pumps for this to be calculated correctly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13" authorId="0" shapeId="0" xr:uid="{0E68DCCF-43F9-48D1-BF11-97430D1BD72A}">
      <text>
        <r>
          <rPr>
            <sz val="9"/>
            <color indexed="81"/>
            <rFont val="Tahoma"/>
            <family val="2"/>
          </rPr>
          <t xml:space="preserve">Refer to MCS 020 a) for explanation about each step of the calculation
</t>
        </r>
      </text>
    </comment>
    <comment ref="D39" authorId="0" shapeId="0" xr:uid="{3CE9B7BD-3AB0-41F9-B281-017551604BD8}">
      <text>
        <r>
          <rPr>
            <b/>
            <sz val="9"/>
            <color indexed="81"/>
            <rFont val="Tahoma"/>
            <family val="2"/>
          </rPr>
          <t>Data can be entered for 3 or 4 heat pumps at each assessment positions</t>
        </r>
      </text>
    </comment>
  </commentList>
</comments>
</file>

<file path=xl/sharedStrings.xml><?xml version="1.0" encoding="utf-8"?>
<sst xmlns="http://schemas.openxmlformats.org/spreadsheetml/2006/main" count="222" uniqueCount="52">
  <si>
    <t>one reflective surface</t>
  </si>
  <si>
    <t>two reflective surfaces</t>
  </si>
  <si>
    <t>three reflective surfaces</t>
  </si>
  <si>
    <t>barriers</t>
  </si>
  <si>
    <t>close board fence (&gt;=18mm thick boards)</t>
  </si>
  <si>
    <t>close board fence (&lt;18mm thick boards)</t>
  </si>
  <si>
    <t>open fencing</t>
  </si>
  <si>
    <t>vegetation</t>
  </si>
  <si>
    <t>line of sight</t>
  </si>
  <si>
    <t>reflective surfaces</t>
  </si>
  <si>
    <t>no view</t>
  </si>
  <si>
    <t>partial view</t>
  </si>
  <si>
    <t>full view</t>
  </si>
  <si>
    <t>solid wall (mass &gt;=10kg/m2)</t>
  </si>
  <si>
    <t>Step</t>
  </si>
  <si>
    <t>Date calculation undertaken</t>
  </si>
  <si>
    <t>Description of assessment position</t>
  </si>
  <si>
    <t>Installation address</t>
  </si>
  <si>
    <t>Heat pump make &amp; model</t>
  </si>
  <si>
    <t>Project Details (optional)</t>
  </si>
  <si>
    <t>A-weighted sound power level, dB(A)</t>
  </si>
  <si>
    <t>Determination of directivity (Q) - select number of reflective surfaces</t>
  </si>
  <si>
    <t>Distance from heat pump to assessment positions, in m</t>
  </si>
  <si>
    <t>Determination of barrier correction - select barrier type</t>
  </si>
  <si>
    <t>Determination of barrier correction - select line of sight</t>
  </si>
  <si>
    <t>Calculate sound pressure level</t>
  </si>
  <si>
    <t>Pass/fail noise limit of 37.0 dB(A)</t>
  </si>
  <si>
    <t>no barrier</t>
  </si>
  <si>
    <t>Assessment Position 1</t>
  </si>
  <si>
    <t>Assessment Position 2</t>
  </si>
  <si>
    <t>Assessment Position 3</t>
  </si>
  <si>
    <t>Assessment Position 4</t>
  </si>
  <si>
    <t>Heat pump installation location</t>
  </si>
  <si>
    <t>First heat pump make &amp; model</t>
  </si>
  <si>
    <t>First heat pump installation location</t>
  </si>
  <si>
    <t>Second heat pump make &amp; model</t>
  </si>
  <si>
    <t>Second heat pump installation location</t>
  </si>
  <si>
    <t>First heat pump</t>
  </si>
  <si>
    <t>Second heat pump</t>
  </si>
  <si>
    <t>Calculate sound pressure level (total from two heat pumps)</t>
  </si>
  <si>
    <t>Third heat pump make &amp; model</t>
  </si>
  <si>
    <t>Third heat pump installation location</t>
  </si>
  <si>
    <t>Fourth heat pump make &amp; model</t>
  </si>
  <si>
    <t>Fourth heat pump installation location</t>
  </si>
  <si>
    <t>Third heat pump</t>
  </si>
  <si>
    <t>Fourth heat pump</t>
  </si>
  <si>
    <t>Calculate sound pressure level (total from all heat pumps)</t>
  </si>
  <si>
    <t>Mcs123</t>
  </si>
  <si>
    <t>Bedroom window of neighbours house</t>
  </si>
  <si>
    <t>64A Wellington Way, Devizes Road, Salisbury SP29BX</t>
  </si>
  <si>
    <t>Midpoint of garden</t>
  </si>
  <si>
    <t>Mitsubishi Ecodan R32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</si>
</sst>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color indexed="81"/>
      <name val="Tahoma"/>
      <family val="2"/>
    </font>
    <font>
      <b/>
      <sz val="9"/>
      <color indexed="81"/>
      <name val="Tahoma"/>
      <family val="2"/>
    </font>
    <font>
      <sz val="10"/>
      <color theme="1"/>
      <name val="Arial"/>
      <family val="2"/>
    </font>
    <font>
      <b/>
      <sz val="10"/>
      <color theme="1"/>
      <name val="Arial"/>
      <family val="2"/>
    </font>
    <font>
      <sz val="10"/>
      <name val="Arial"/>
      <family val="2"/>
    </font>
    <font>
      <sz val="10"/>
      <color rgb="FF01010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E590"/>
        <bgColor indexed="64"/>
      </patternFill>
    </fill>
    <fill>
      <patternFill patternType="solid">
        <fgColor rgb="FFEA9F8F"/>
        <bgColor indexed="64"/>
      </patternFill>
    </fill>
    <fill>
      <patternFill patternType="solid">
        <fgColor rgb="FFD9D9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0">
    <xf numFmtId="0" fontId="0" fillId="0" borderId="0" xfId="0"/>
    <xf numFmtId="0" fontId="0" fillId="3" borderId="0" xfId="0" applyFill="1"/>
    <xf numFmtId="0" fontId="0" fillId="3" borderId="0" xfId="0" applyFill="1" applyAlignment="1">
      <alignment vertical="center"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3" xfId="0" applyFill="1" applyBorder="1" applyAlignment="1">
      <alignment vertical="top"/>
    </xf>
    <xf numFmtId="0" fontId="0" fillId="2" borderId="5" xfId="0" applyFill="1" applyBorder="1" applyAlignment="1">
      <alignment vertical="top"/>
    </xf>
    <xf numFmtId="0" fontId="0" fillId="2" borderId="0" xfId="0" applyFill="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0" fillId="2" borderId="4" xfId="0"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3" xfId="0" applyBorder="1"/>
    <xf numFmtId="0" fontId="3" fillId="3" borderId="0" xfId="0" applyFont="1" applyFill="1"/>
    <xf numFmtId="0" fontId="3" fillId="2" borderId="12"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vertical="center"/>
    </xf>
    <xf numFmtId="0" fontId="5" fillId="2" borderId="1" xfId="0" applyFont="1" applyFill="1" applyBorder="1"/>
    <xf numFmtId="0" fontId="4" fillId="3" borderId="0" xfId="0" applyFont="1" applyFill="1" applyAlignment="1">
      <alignment horizontal="center" vertical="center" wrapText="1"/>
    </xf>
    <xf numFmtId="0" fontId="3" fillId="3" borderId="0" xfId="0" applyFont="1" applyFill="1" applyAlignment="1">
      <alignment horizontal="justify" vertical="center" wrapText="1"/>
    </xf>
    <xf numFmtId="0" fontId="6" fillId="3" borderId="0" xfId="0" applyFont="1" applyFill="1" applyAlignment="1">
      <alignment horizontal="justify"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5" fillId="2" borderId="18" xfId="0" applyFont="1" applyFill="1" applyBorder="1"/>
    <xf numFmtId="0" fontId="6" fillId="3" borderId="0" xfId="0" applyFont="1" applyFill="1" applyAlignment="1">
      <alignment vertical="center" wrapText="1"/>
    </xf>
    <xf numFmtId="0" fontId="3" fillId="3" borderId="0" xfId="0" applyFont="1" applyFill="1" applyAlignment="1">
      <alignment vertical="center" wrapText="1"/>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1" xfId="0" applyFont="1" applyFill="1" applyBorder="1" applyProtection="1">
      <protection locked="0"/>
    </xf>
    <xf numFmtId="0" fontId="3" fillId="5" borderId="13" xfId="0" applyFont="1" applyFill="1" applyBorder="1" applyProtection="1">
      <protection locked="0"/>
    </xf>
    <xf numFmtId="0" fontId="3" fillId="5" borderId="1" xfId="0" applyFont="1" applyFill="1" applyBorder="1" applyAlignment="1" applyProtection="1">
      <alignment wrapText="1"/>
      <protection locked="0"/>
    </xf>
    <xf numFmtId="0" fontId="3" fillId="5" borderId="13" xfId="0" applyFont="1" applyFill="1" applyBorder="1" applyAlignment="1" applyProtection="1">
      <alignment wrapText="1"/>
      <protection locked="0"/>
    </xf>
    <xf numFmtId="164" fontId="3" fillId="6" borderId="1" xfId="0" applyNumberFormat="1" applyFont="1" applyFill="1" applyBorder="1" applyAlignment="1">
      <alignment horizontal="center"/>
    </xf>
    <xf numFmtId="0" fontId="3" fillId="6" borderId="22" xfId="0" applyFont="1" applyFill="1" applyBorder="1" applyAlignment="1">
      <alignment horizont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2" borderId="12" xfId="0" applyFont="1" applyFill="1" applyBorder="1"/>
    <xf numFmtId="0" fontId="3" fillId="2" borderId="14" xfId="0" applyFont="1" applyFill="1" applyBorder="1"/>
    <xf numFmtId="0" fontId="3" fillId="3" borderId="0" xfId="0" applyFont="1" applyFill="1" applyAlignment="1">
      <alignment vertical="center"/>
    </xf>
    <xf numFmtId="0" fontId="3" fillId="2" borderId="12" xfId="0" applyFont="1" applyFill="1" applyBorder="1" applyAlignment="1">
      <alignment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2" borderId="14" xfId="0" applyFont="1" applyFill="1" applyBorder="1" applyAlignment="1">
      <alignment vertical="center"/>
    </xf>
    <xf numFmtId="0" fontId="4" fillId="7" borderId="17" xfId="0" applyFont="1" applyFill="1" applyBorder="1" applyAlignment="1">
      <alignment vertical="center"/>
    </xf>
    <xf numFmtId="0" fontId="3" fillId="5" borderId="1" xfId="0" applyFont="1" applyFill="1" applyBorder="1" applyAlignment="1" applyProtection="1">
      <alignment vertical="center"/>
      <protection locked="0"/>
    </xf>
    <xf numFmtId="0" fontId="3" fillId="5" borderId="13" xfId="0" applyFont="1" applyFill="1" applyBorder="1" applyAlignment="1" applyProtection="1">
      <alignment vertical="center"/>
      <protection locked="0"/>
    </xf>
    <xf numFmtId="0" fontId="3" fillId="5" borderId="1" xfId="0" applyFont="1" applyFill="1" applyBorder="1" applyAlignment="1" applyProtection="1">
      <alignment vertical="center" wrapText="1"/>
      <protection locked="0"/>
    </xf>
    <xf numFmtId="0" fontId="3" fillId="5" borderId="13" xfId="0" applyFont="1" applyFill="1" applyBorder="1" applyAlignment="1" applyProtection="1">
      <alignment vertical="center" wrapText="1"/>
      <protection locked="0"/>
    </xf>
    <xf numFmtId="0" fontId="5" fillId="2" borderId="1" xfId="0" applyFont="1" applyFill="1" applyBorder="1" applyAlignment="1">
      <alignment vertical="center"/>
    </xf>
    <xf numFmtId="164" fontId="3" fillId="6" borderId="1"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5" fillId="2" borderId="18" xfId="0" applyFont="1" applyFill="1" applyBorder="1" applyAlignment="1">
      <alignment vertic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9" xfId="0" applyFont="1" applyFill="1" applyBorder="1" applyAlignment="1">
      <alignment horizontal="center" vertical="center"/>
    </xf>
    <xf numFmtId="0" fontId="5" fillId="4" borderId="1" xfId="0" applyFont="1" applyFill="1" applyBorder="1"/>
    <xf numFmtId="0" fontId="3" fillId="4" borderId="1" xfId="0" applyFont="1" applyFill="1" applyBorder="1" applyAlignment="1" applyProtection="1">
      <alignment horizontal="center"/>
      <protection locked="0"/>
    </xf>
    <xf numFmtId="0" fontId="3" fillId="4" borderId="13" xfId="0" applyFont="1" applyFill="1" applyBorder="1" applyAlignment="1" applyProtection="1">
      <alignment horizontal="center"/>
      <protection locked="0"/>
    </xf>
    <xf numFmtId="0" fontId="3" fillId="3" borderId="17" xfId="0" applyFont="1" applyFill="1" applyBorder="1"/>
    <xf numFmtId="0" fontId="3" fillId="4" borderId="30" xfId="0" applyFont="1" applyFill="1" applyBorder="1" applyAlignment="1">
      <alignment horizontal="center" vertical="center" textRotation="90" wrapText="1"/>
    </xf>
    <xf numFmtId="0" fontId="3" fillId="0" borderId="0" xfId="0" applyFont="1" applyAlignment="1">
      <alignment vertical="center"/>
    </xf>
    <xf numFmtId="164" fontId="3" fillId="0" borderId="0" xfId="0" applyNumberFormat="1" applyFont="1" applyAlignment="1">
      <alignment vertical="center"/>
    </xf>
    <xf numFmtId="0" fontId="4" fillId="7" borderId="0" xfId="0" applyFont="1" applyFill="1" applyAlignment="1">
      <alignment vertical="center" wrapText="1"/>
    </xf>
    <xf numFmtId="14" fontId="3" fillId="5" borderId="1" xfId="0" applyNumberFormat="1" applyFont="1" applyFill="1" applyBorder="1" applyAlignment="1" applyProtection="1">
      <alignment vertical="center"/>
      <protection locked="0"/>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5" borderId="18"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3" fillId="5" borderId="24" xfId="0" applyFont="1" applyFill="1" applyBorder="1" applyAlignment="1" applyProtection="1">
      <alignment horizontal="center" vertical="center"/>
      <protection locked="0"/>
    </xf>
    <xf numFmtId="0" fontId="3" fillId="2" borderId="0" xfId="0" applyFont="1" applyFill="1" applyAlignment="1">
      <alignment horizontal="left" vertical="top" wrapText="1"/>
    </xf>
    <xf numFmtId="0" fontId="3" fillId="2" borderId="3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26" xfId="0" applyFont="1" applyFill="1" applyBorder="1" applyAlignment="1" applyProtection="1">
      <alignment horizontal="center"/>
      <protection locked="0"/>
    </xf>
    <xf numFmtId="0" fontId="3" fillId="5" borderId="23" xfId="0" applyFont="1" applyFill="1" applyBorder="1" applyAlignment="1" applyProtection="1">
      <alignment horizontal="center"/>
      <protection locked="0"/>
    </xf>
    <xf numFmtId="0" fontId="3" fillId="2" borderId="25" xfId="0" applyFont="1" applyFill="1" applyBorder="1" applyAlignment="1">
      <alignment horizontal="center" vertical="center" textRotation="90" wrapText="1"/>
    </xf>
    <xf numFmtId="0" fontId="3" fillId="2" borderId="30" xfId="0" applyFont="1" applyFill="1" applyBorder="1" applyAlignment="1">
      <alignment horizontal="center" vertical="center" textRotation="90" wrapText="1"/>
    </xf>
    <xf numFmtId="0" fontId="3" fillId="2" borderId="31" xfId="0" applyFont="1" applyFill="1" applyBorder="1" applyAlignment="1">
      <alignment horizontal="center" vertical="center" textRotation="90" wrapText="1"/>
    </xf>
    <xf numFmtId="0" fontId="4" fillId="3" borderId="3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Normal" xfId="0" builtinId="0"/>
  </cellStyles>
  <dxfs count="6">
    <dxf>
      <font>
        <b/>
        <i val="0"/>
        <color rgb="FFFF0000"/>
      </font>
    </dxf>
    <dxf>
      <font>
        <b/>
        <i val="0"/>
        <color rgb="FF00B050"/>
      </font>
    </dxf>
    <dxf>
      <font>
        <b/>
        <i val="0"/>
        <color rgb="FFFF0000"/>
      </font>
    </dxf>
    <dxf>
      <font>
        <b/>
        <i val="0"/>
        <color rgb="FF00B050"/>
      </font>
    </dxf>
    <dxf>
      <font>
        <b/>
        <i val="0"/>
        <color rgb="FFFF0000"/>
      </font>
    </dxf>
    <dxf>
      <font>
        <b/>
        <i val="0"/>
        <color rgb="FF00B050"/>
      </font>
    </dxf>
  </dxfs>
  <tableStyles count="0" defaultTableStyle="TableStyleMedium2" defaultPivotStyle="PivotStyleLight16"/>
  <colors>
    <mruColors>
      <color rgb="FFD9D9D9"/>
      <color rgb="FFFFC81E"/>
      <color rgb="FFEA9F8F"/>
      <color rgb="FFFFE590"/>
      <color rgb="FFD68C80"/>
      <color rgb="FFA0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275659</xdr:colOff>
      <xdr:row>2</xdr:row>
      <xdr:rowOff>85724</xdr:rowOff>
    </xdr:from>
    <xdr:to>
      <xdr:col>3</xdr:col>
      <xdr:colOff>238125</xdr:colOff>
      <xdr:row>9</xdr:row>
      <xdr:rowOff>38098</xdr:rowOff>
    </xdr:to>
    <xdr:pic>
      <xdr:nvPicPr>
        <xdr:cNvPr id="3" name="Picture 2">
          <a:extLst>
            <a:ext uri="{FF2B5EF4-FFF2-40B4-BE49-F238E27FC236}">
              <a16:creationId xmlns:a16="http://schemas.microsoft.com/office/drawing/2014/main" id="{00F0B7D2-427B-9ED5-0A0B-0D7FF98F3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034" y="609599"/>
          <a:ext cx="1181666"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518583</xdr:colOff>
      <xdr:row>3</xdr:row>
      <xdr:rowOff>0</xdr:rowOff>
    </xdr:from>
    <xdr:to>
      <xdr:col>17</xdr:col>
      <xdr:colOff>603250</xdr:colOff>
      <xdr:row>31</xdr:row>
      <xdr:rowOff>264584</xdr:rowOff>
    </xdr:to>
    <xdr:sp macro="" textlink="">
      <xdr:nvSpPr>
        <xdr:cNvPr id="5" name="TextBox 4">
          <a:extLst>
            <a:ext uri="{FF2B5EF4-FFF2-40B4-BE49-F238E27FC236}">
              <a16:creationId xmlns:a16="http://schemas.microsoft.com/office/drawing/2014/main" id="{027AB5E7-BECC-19C1-CF19-3B1D3B97EE0E}"/>
            </a:ext>
          </a:extLst>
        </xdr:cNvPr>
        <xdr:cNvSpPr txBox="1"/>
      </xdr:nvSpPr>
      <xdr:spPr>
        <a:xfrm>
          <a:off x="2021416" y="550333"/>
          <a:ext cx="8583084" cy="50270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kern="1200">
              <a:latin typeface="Arial" panose="020B0604020202020204" pitchFamily="34" charset="0"/>
              <a:cs typeface="Arial" panose="020B0604020202020204" pitchFamily="34" charset="0"/>
            </a:rPr>
            <a:t>MCS Air Source Heat Pump Sound Calculator</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This spreadsheet provides a calculation tool for carrying out the sound calculations required by MCS 020 a) </a:t>
          </a:r>
        </a:p>
        <a:p>
          <a:r>
            <a:rPr lang="en-GB" sz="1200" kern="1200">
              <a:latin typeface="Arial" panose="020B0604020202020204" pitchFamily="34" charset="0"/>
              <a:cs typeface="Arial" panose="020B0604020202020204" pitchFamily="34" charset="0"/>
            </a:rPr>
            <a:t>"Air Source Heat Pump Calculation (For Permitted Development Installations)" and this document should be read prior to using this calculation tool.</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MCS welcomes any suggestions for improvement or notification of errors. Please submit feedback to feedback@mcscertified.com</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Please note the following:</a:t>
          </a:r>
        </a:p>
        <a:p>
          <a:endParaRPr lang="en-GB" sz="1200" kern="1200">
            <a:latin typeface="Arial" panose="020B0604020202020204" pitchFamily="34" charset="0"/>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1) The spreadsheet is locked and data can only be entered into editable cells. Some cells require a value input and others selection from a drop down list.</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2) The "single heat pump" tab allows calculations in up to four assessment positions concurrently.</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3) The "two heat pumps" tab allows calculations in up to four assessment positions concurrently that are impacted by both heat pumps.</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4) The "four heat pumps" tab allows calculations in one assessment position that are impacted by up to four heat pumps. Please note this is outside the scope of MCS 020 a).</a:t>
          </a:r>
        </a:p>
        <a:p>
          <a:endParaRPr lang="en-GB" sz="1200" kern="1200">
            <a:latin typeface="Arial" panose="020B0604020202020204" pitchFamily="34" charset="0"/>
            <a:cs typeface="Arial" panose="020B0604020202020204" pitchFamily="34" charset="0"/>
          </a:endParaRP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Whilst all reasonable care has been taken in the preparation of this document, it is provided on an “as is” basis without any guarantee of completeness or accuracy. The MCS Service Company Ltd and The MCS Foundation (and any related parties) do not accept liability for any errors or omissions in the document nor for the use or application of the information, standards, or requirements contained in the document by any third party.</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COPYRIGHT © The MCS Foundation 2024.</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Version 1.1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438151</xdr:colOff>
      <xdr:row>3</xdr:row>
      <xdr:rowOff>123825</xdr:rowOff>
    </xdr:from>
    <xdr:to>
      <xdr:col>3</xdr:col>
      <xdr:colOff>3781426</xdr:colOff>
      <xdr:row>7</xdr:row>
      <xdr:rowOff>123825</xdr:rowOff>
    </xdr:to>
    <xdr:sp macro="" textlink="">
      <xdr:nvSpPr>
        <xdr:cNvPr id="2" name="TextBox 1">
          <a:extLst>
            <a:ext uri="{FF2B5EF4-FFF2-40B4-BE49-F238E27FC236}">
              <a16:creationId xmlns:a16="http://schemas.microsoft.com/office/drawing/2014/main" id="{C8ADFF73-CB10-05D9-C1CB-57277AABA39D}"/>
            </a:ext>
          </a:extLst>
        </xdr:cNvPr>
        <xdr:cNvSpPr txBox="1"/>
      </xdr:nvSpPr>
      <xdr:spPr>
        <a:xfrm>
          <a:off x="704851" y="628650"/>
          <a:ext cx="4114800" cy="647700"/>
        </a:xfrm>
        <a:prstGeom prst="rect">
          <a:avLst/>
        </a:prstGeom>
        <a:solidFill>
          <a:srgbClr val="FFC81E"/>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50" b="1" kern="1200">
              <a:latin typeface="Arial" panose="020B0604020202020204" pitchFamily="34" charset="0"/>
              <a:cs typeface="Arial" panose="020B0604020202020204" pitchFamily="34" charset="0"/>
            </a:rPr>
            <a:t>Please note that more than two heat pumps is outside the scope of MCS 020 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E27F-9562-4A7F-92A6-A786438AE6B0}">
  <dimension ref="B1:S37"/>
  <sheetViews>
    <sheetView showGridLines="0" zoomScale="90" zoomScaleNormal="90" workbookViewId="0">
      <selection activeCell="U21" sqref="U21"/>
    </sheetView>
  </sheetViews>
  <sheetFormatPr defaultColWidth="9.140625" defaultRowHeight="15" x14ac:dyDescent="0.25"/>
  <cols>
    <col min="1" max="1" width="4.140625" style="1" customWidth="1"/>
    <col min="2" max="3" width="9.140625" style="1"/>
    <col min="4" max="4" width="7.7109375" style="1" customWidth="1"/>
    <col min="5" max="18" width="9.140625" style="1"/>
    <col min="19" max="19" width="4.140625" style="1" customWidth="1"/>
    <col min="20" max="16384" width="9.140625" style="1"/>
  </cols>
  <sheetData>
    <row r="1" spans="2:19" ht="21.75" customHeight="1" thickBot="1" x14ac:dyDescent="0.3"/>
    <row r="2" spans="2:19" ht="15" customHeight="1" x14ac:dyDescent="0.25">
      <c r="B2" s="3"/>
      <c r="C2" s="15"/>
      <c r="D2" s="5"/>
      <c r="E2" s="4"/>
      <c r="F2" s="4"/>
      <c r="G2" s="4"/>
      <c r="H2" s="4"/>
      <c r="I2" s="4"/>
      <c r="J2" s="4"/>
      <c r="K2" s="4"/>
      <c r="L2" s="4"/>
      <c r="M2" s="4"/>
      <c r="N2" s="4"/>
      <c r="O2" s="4"/>
      <c r="P2" s="4"/>
      <c r="Q2" s="4"/>
      <c r="R2" s="4"/>
      <c r="S2" s="10"/>
    </row>
    <row r="3" spans="2:19" ht="6.75" customHeight="1" x14ac:dyDescent="0.25">
      <c r="B3" s="6"/>
      <c r="C3" s="7"/>
      <c r="D3" s="7"/>
      <c r="E3" s="11"/>
      <c r="F3" s="11"/>
      <c r="G3" s="11"/>
      <c r="H3" s="11"/>
      <c r="I3" s="11"/>
      <c r="J3" s="11"/>
      <c r="K3" s="11"/>
      <c r="L3" s="11"/>
      <c r="M3" s="11"/>
      <c r="N3" s="11"/>
      <c r="O3" s="11"/>
      <c r="P3" s="11"/>
      <c r="Q3" s="11"/>
      <c r="R3" s="11"/>
      <c r="S3" s="12"/>
    </row>
    <row r="4" spans="2:19" x14ac:dyDescent="0.25">
      <c r="B4" s="6"/>
      <c r="C4" s="7"/>
      <c r="D4" s="7"/>
      <c r="E4" s="82"/>
      <c r="F4" s="82"/>
      <c r="G4" s="82"/>
      <c r="H4" s="82"/>
      <c r="I4" s="82"/>
      <c r="J4" s="82"/>
      <c r="K4" s="82"/>
      <c r="L4" s="82"/>
      <c r="M4" s="82"/>
      <c r="N4" s="82"/>
      <c r="O4" s="82"/>
      <c r="P4" s="82"/>
      <c r="Q4" s="82"/>
      <c r="R4" s="82"/>
      <c r="S4" s="12"/>
    </row>
    <row r="5" spans="2:19" x14ac:dyDescent="0.25">
      <c r="B5" s="6"/>
      <c r="C5" s="7"/>
      <c r="D5" s="7"/>
      <c r="E5" s="82"/>
      <c r="F5" s="82"/>
      <c r="G5" s="82"/>
      <c r="H5" s="82"/>
      <c r="I5" s="82"/>
      <c r="J5" s="82"/>
      <c r="K5" s="82"/>
      <c r="L5" s="82"/>
      <c r="M5" s="82"/>
      <c r="N5" s="82"/>
      <c r="O5" s="82"/>
      <c r="P5" s="82"/>
      <c r="Q5" s="82"/>
      <c r="R5" s="82"/>
      <c r="S5" s="12"/>
    </row>
    <row r="6" spans="2:19" x14ac:dyDescent="0.25">
      <c r="B6" s="6"/>
      <c r="C6" s="7"/>
      <c r="D6" s="7"/>
      <c r="E6" s="82"/>
      <c r="F6" s="82"/>
      <c r="G6" s="82"/>
      <c r="H6" s="82"/>
      <c r="I6" s="82"/>
      <c r="J6" s="82"/>
      <c r="K6" s="82"/>
      <c r="L6" s="82"/>
      <c r="M6" s="82"/>
      <c r="N6" s="82"/>
      <c r="O6" s="82"/>
      <c r="P6" s="82"/>
      <c r="Q6" s="82"/>
      <c r="R6" s="82"/>
      <c r="S6" s="12"/>
    </row>
    <row r="7" spans="2:19" x14ac:dyDescent="0.25">
      <c r="B7" s="6"/>
      <c r="C7" s="7"/>
      <c r="D7" s="7"/>
      <c r="E7" s="82"/>
      <c r="F7" s="82"/>
      <c r="G7" s="82"/>
      <c r="H7" s="82"/>
      <c r="I7" s="82"/>
      <c r="J7" s="82"/>
      <c r="K7" s="82"/>
      <c r="L7" s="82"/>
      <c r="M7" s="82"/>
      <c r="N7" s="82"/>
      <c r="O7" s="82"/>
      <c r="P7" s="82"/>
      <c r="Q7" s="82"/>
      <c r="R7" s="82"/>
      <c r="S7" s="12"/>
    </row>
    <row r="8" spans="2:19" x14ac:dyDescent="0.25">
      <c r="B8" s="6"/>
      <c r="C8" s="7"/>
      <c r="D8" s="7"/>
      <c r="E8" s="82"/>
      <c r="F8" s="82"/>
      <c r="G8" s="82"/>
      <c r="H8" s="82"/>
      <c r="I8" s="82"/>
      <c r="J8" s="82"/>
      <c r="K8" s="82"/>
      <c r="L8" s="82"/>
      <c r="M8" s="82"/>
      <c r="N8" s="82"/>
      <c r="O8" s="82"/>
      <c r="P8" s="82"/>
      <c r="Q8" s="82"/>
      <c r="R8" s="82"/>
      <c r="S8" s="12"/>
    </row>
    <row r="9" spans="2:19" x14ac:dyDescent="0.25">
      <c r="B9" s="6"/>
      <c r="C9" s="7"/>
      <c r="D9" s="7"/>
      <c r="E9" s="82"/>
      <c r="F9" s="82"/>
      <c r="G9" s="82"/>
      <c r="H9" s="82"/>
      <c r="I9" s="82"/>
      <c r="J9" s="82"/>
      <c r="K9" s="82"/>
      <c r="L9" s="82"/>
      <c r="M9" s="82"/>
      <c r="N9" s="82"/>
      <c r="O9" s="82"/>
      <c r="P9" s="82"/>
      <c r="Q9" s="82"/>
      <c r="R9" s="82"/>
      <c r="S9" s="12"/>
    </row>
    <row r="10" spans="2:19" x14ac:dyDescent="0.25">
      <c r="B10" s="6"/>
      <c r="C10" s="7"/>
      <c r="D10" s="7"/>
      <c r="E10" s="82"/>
      <c r="F10" s="82"/>
      <c r="G10" s="82"/>
      <c r="H10" s="82"/>
      <c r="I10" s="82"/>
      <c r="J10" s="82"/>
      <c r="K10" s="82"/>
      <c r="L10" s="82"/>
      <c r="M10" s="82"/>
      <c r="N10" s="82"/>
      <c r="O10" s="82"/>
      <c r="P10" s="82"/>
      <c r="Q10" s="82"/>
      <c r="R10" s="82"/>
      <c r="S10" s="12"/>
    </row>
    <row r="11" spans="2:19" x14ac:dyDescent="0.25">
      <c r="B11" s="6"/>
      <c r="C11" s="7"/>
      <c r="D11" s="7"/>
      <c r="E11" s="82"/>
      <c r="F11" s="82"/>
      <c r="G11" s="82"/>
      <c r="H11" s="82"/>
      <c r="I11" s="82"/>
      <c r="J11" s="82"/>
      <c r="K11" s="82"/>
      <c r="L11" s="82"/>
      <c r="M11" s="82"/>
      <c r="N11" s="82"/>
      <c r="O11" s="82"/>
      <c r="P11" s="82"/>
      <c r="Q11" s="82"/>
      <c r="R11" s="82"/>
      <c r="S11" s="12"/>
    </row>
    <row r="12" spans="2:19" x14ac:dyDescent="0.25">
      <c r="B12" s="6"/>
      <c r="C12" s="7"/>
      <c r="D12" s="7"/>
      <c r="E12" s="82"/>
      <c r="F12" s="82"/>
      <c r="G12" s="82"/>
      <c r="H12" s="82"/>
      <c r="I12" s="82"/>
      <c r="J12" s="82"/>
      <c r="K12" s="82"/>
      <c r="L12" s="82"/>
      <c r="M12" s="82"/>
      <c r="N12" s="82"/>
      <c r="O12" s="82"/>
      <c r="P12" s="82"/>
      <c r="Q12" s="82"/>
      <c r="R12" s="82"/>
      <c r="S12" s="12"/>
    </row>
    <row r="13" spans="2:19" x14ac:dyDescent="0.25">
      <c r="B13" s="6"/>
      <c r="C13" s="7"/>
      <c r="D13" s="7"/>
      <c r="E13" s="82"/>
      <c r="F13" s="82"/>
      <c r="G13" s="82"/>
      <c r="H13" s="82"/>
      <c r="I13" s="82"/>
      <c r="J13" s="82"/>
      <c r="K13" s="82"/>
      <c r="L13" s="82"/>
      <c r="M13" s="82"/>
      <c r="N13" s="82"/>
      <c r="O13" s="82"/>
      <c r="P13" s="82"/>
      <c r="Q13" s="82"/>
      <c r="R13" s="82"/>
      <c r="S13" s="12"/>
    </row>
    <row r="14" spans="2:19" x14ac:dyDescent="0.25">
      <c r="B14" s="6"/>
      <c r="C14" s="7"/>
      <c r="D14" s="7"/>
      <c r="E14" s="82"/>
      <c r="F14" s="82"/>
      <c r="G14" s="82"/>
      <c r="H14" s="82"/>
      <c r="I14" s="82"/>
      <c r="J14" s="82"/>
      <c r="K14" s="82"/>
      <c r="L14" s="82"/>
      <c r="M14" s="82"/>
      <c r="N14" s="82"/>
      <c r="O14" s="82"/>
      <c r="P14" s="82"/>
      <c r="Q14" s="82"/>
      <c r="R14" s="82"/>
      <c r="S14" s="12"/>
    </row>
    <row r="15" spans="2:19" x14ac:dyDescent="0.25">
      <c r="B15" s="6"/>
      <c r="C15" s="7"/>
      <c r="D15" s="7"/>
      <c r="E15" s="82"/>
      <c r="F15" s="82"/>
      <c r="G15" s="82"/>
      <c r="H15" s="82"/>
      <c r="I15" s="82"/>
      <c r="J15" s="82"/>
      <c r="K15" s="82"/>
      <c r="L15" s="82"/>
      <c r="M15" s="82"/>
      <c r="N15" s="82"/>
      <c r="O15" s="82"/>
      <c r="P15" s="82"/>
      <c r="Q15" s="82"/>
      <c r="R15" s="82"/>
      <c r="S15" s="12"/>
    </row>
    <row r="16" spans="2:19" x14ac:dyDescent="0.25">
      <c r="B16" s="6"/>
      <c r="C16" s="7"/>
      <c r="D16" s="7"/>
      <c r="E16" s="82"/>
      <c r="F16" s="82"/>
      <c r="G16" s="82"/>
      <c r="H16" s="82"/>
      <c r="I16" s="82"/>
      <c r="J16" s="82"/>
      <c r="K16" s="82"/>
      <c r="L16" s="82"/>
      <c r="M16" s="82"/>
      <c r="N16" s="82"/>
      <c r="O16" s="82"/>
      <c r="P16" s="82"/>
      <c r="Q16" s="82"/>
      <c r="R16" s="82"/>
      <c r="S16" s="12"/>
    </row>
    <row r="17" spans="2:19" x14ac:dyDescent="0.25">
      <c r="B17" s="6"/>
      <c r="C17" s="7"/>
      <c r="D17" s="7"/>
      <c r="E17" s="82"/>
      <c r="F17" s="82"/>
      <c r="G17" s="82"/>
      <c r="H17" s="82"/>
      <c r="I17" s="82"/>
      <c r="J17" s="82"/>
      <c r="K17" s="82"/>
      <c r="L17" s="82"/>
      <c r="M17" s="82"/>
      <c r="N17" s="82"/>
      <c r="O17" s="82"/>
      <c r="P17" s="82"/>
      <c r="Q17" s="82"/>
      <c r="R17" s="82"/>
      <c r="S17" s="12"/>
    </row>
    <row r="18" spans="2:19" x14ac:dyDescent="0.25">
      <c r="B18" s="6"/>
      <c r="C18" s="7"/>
      <c r="D18" s="7"/>
      <c r="E18" s="82"/>
      <c r="F18" s="82"/>
      <c r="G18" s="82"/>
      <c r="H18" s="82"/>
      <c r="I18" s="82"/>
      <c r="J18" s="82"/>
      <c r="K18" s="82"/>
      <c r="L18" s="82"/>
      <c r="M18" s="82"/>
      <c r="N18" s="82"/>
      <c r="O18" s="82"/>
      <c r="P18" s="82"/>
      <c r="Q18" s="82"/>
      <c r="R18" s="82"/>
      <c r="S18" s="12"/>
    </row>
    <row r="19" spans="2:19" x14ac:dyDescent="0.25">
      <c r="B19" s="6"/>
      <c r="C19" s="7"/>
      <c r="D19" s="7"/>
      <c r="E19" s="82"/>
      <c r="F19" s="82"/>
      <c r="G19" s="82"/>
      <c r="H19" s="82"/>
      <c r="I19" s="82"/>
      <c r="J19" s="82"/>
      <c r="K19" s="82"/>
      <c r="L19" s="82"/>
      <c r="M19" s="82"/>
      <c r="N19" s="82"/>
      <c r="O19" s="82"/>
      <c r="P19" s="82"/>
      <c r="Q19" s="82"/>
      <c r="R19" s="82"/>
      <c r="S19" s="12"/>
    </row>
    <row r="20" spans="2:19" x14ac:dyDescent="0.25">
      <c r="B20" s="6"/>
      <c r="C20" s="7"/>
      <c r="D20" s="7"/>
      <c r="E20" s="82"/>
      <c r="F20" s="82"/>
      <c r="G20" s="82"/>
      <c r="H20" s="82"/>
      <c r="I20" s="82"/>
      <c r="J20" s="82"/>
      <c r="K20" s="82"/>
      <c r="L20" s="82"/>
      <c r="M20" s="82"/>
      <c r="N20" s="82"/>
      <c r="O20" s="82"/>
      <c r="P20" s="82"/>
      <c r="Q20" s="82"/>
      <c r="R20" s="82"/>
      <c r="S20" s="12"/>
    </row>
    <row r="21" spans="2:19" x14ac:dyDescent="0.25">
      <c r="B21" s="6"/>
      <c r="C21" s="7"/>
      <c r="D21" s="7"/>
      <c r="E21" s="82"/>
      <c r="F21" s="82"/>
      <c r="G21" s="82"/>
      <c r="H21" s="82"/>
      <c r="I21" s="82"/>
      <c r="J21" s="82"/>
      <c r="K21" s="82"/>
      <c r="L21" s="82"/>
      <c r="M21" s="82"/>
      <c r="N21" s="82"/>
      <c r="O21" s="82"/>
      <c r="P21" s="82"/>
      <c r="Q21" s="82"/>
      <c r="R21" s="82"/>
      <c r="S21" s="12"/>
    </row>
    <row r="22" spans="2:19" x14ac:dyDescent="0.25">
      <c r="B22" s="6"/>
      <c r="C22" s="7"/>
      <c r="D22" s="7"/>
      <c r="E22" s="82"/>
      <c r="F22" s="82"/>
      <c r="G22" s="82"/>
      <c r="H22" s="82"/>
      <c r="I22" s="82"/>
      <c r="J22" s="82"/>
      <c r="K22" s="82"/>
      <c r="L22" s="82"/>
      <c r="M22" s="82"/>
      <c r="N22" s="82"/>
      <c r="O22" s="82"/>
      <c r="P22" s="82"/>
      <c r="Q22" s="82"/>
      <c r="R22" s="82"/>
      <c r="S22" s="12"/>
    </row>
    <row r="23" spans="2:19" x14ac:dyDescent="0.25">
      <c r="B23" s="6"/>
      <c r="C23" s="7"/>
      <c r="D23" s="7"/>
      <c r="E23" s="82"/>
      <c r="F23" s="82"/>
      <c r="G23" s="82"/>
      <c r="H23" s="82"/>
      <c r="I23" s="82"/>
      <c r="J23" s="82"/>
      <c r="K23" s="82"/>
      <c r="L23" s="82"/>
      <c r="M23" s="82"/>
      <c r="N23" s="82"/>
      <c r="O23" s="82"/>
      <c r="P23" s="82"/>
      <c r="Q23" s="82"/>
      <c r="R23" s="82"/>
      <c r="S23" s="12"/>
    </row>
    <row r="24" spans="2:19" x14ac:dyDescent="0.25">
      <c r="B24" s="6"/>
      <c r="C24" s="7"/>
      <c r="D24" s="7"/>
      <c r="E24" s="82"/>
      <c r="F24" s="82"/>
      <c r="G24" s="82"/>
      <c r="H24" s="82"/>
      <c r="I24" s="82"/>
      <c r="J24" s="82"/>
      <c r="K24" s="82"/>
      <c r="L24" s="82"/>
      <c r="M24" s="82"/>
      <c r="N24" s="82"/>
      <c r="O24" s="82"/>
      <c r="P24" s="82"/>
      <c r="Q24" s="82"/>
      <c r="R24" s="82"/>
      <c r="S24" s="12"/>
    </row>
    <row r="25" spans="2:19" x14ac:dyDescent="0.25">
      <c r="B25" s="6"/>
      <c r="C25" s="7"/>
      <c r="D25" s="7"/>
      <c r="E25" s="82"/>
      <c r="F25" s="82"/>
      <c r="G25" s="82"/>
      <c r="H25" s="82"/>
      <c r="I25" s="82"/>
      <c r="J25" s="82"/>
      <c r="K25" s="82"/>
      <c r="L25" s="82"/>
      <c r="M25" s="82"/>
      <c r="N25" s="82"/>
      <c r="O25" s="82"/>
      <c r="P25" s="82"/>
      <c r="Q25" s="82"/>
      <c r="R25" s="82"/>
      <c r="S25" s="12"/>
    </row>
    <row r="26" spans="2:19" x14ac:dyDescent="0.25">
      <c r="B26" s="6"/>
      <c r="C26" s="7"/>
      <c r="D26" s="7"/>
      <c r="E26" s="82"/>
      <c r="F26" s="82"/>
      <c r="G26" s="82"/>
      <c r="H26" s="82"/>
      <c r="I26" s="82"/>
      <c r="J26" s="82"/>
      <c r="K26" s="82"/>
      <c r="L26" s="82"/>
      <c r="M26" s="82"/>
      <c r="N26" s="82"/>
      <c r="O26" s="82"/>
      <c r="P26" s="82"/>
      <c r="Q26" s="82"/>
      <c r="R26" s="82"/>
      <c r="S26" s="12"/>
    </row>
    <row r="27" spans="2:19" x14ac:dyDescent="0.25">
      <c r="B27" s="6"/>
      <c r="C27" s="7"/>
      <c r="D27" s="7"/>
      <c r="E27" s="82"/>
      <c r="F27" s="82"/>
      <c r="G27" s="82"/>
      <c r="H27" s="82"/>
      <c r="I27" s="82"/>
      <c r="J27" s="82"/>
      <c r="K27" s="82"/>
      <c r="L27" s="82"/>
      <c r="M27" s="82"/>
      <c r="N27" s="82"/>
      <c r="O27" s="82"/>
      <c r="P27" s="82"/>
      <c r="Q27" s="82"/>
      <c r="R27" s="82"/>
      <c r="S27" s="12"/>
    </row>
    <row r="28" spans="2:19" x14ac:dyDescent="0.25">
      <c r="B28" s="6"/>
      <c r="C28" s="7"/>
      <c r="D28" s="7"/>
      <c r="E28" s="82"/>
      <c r="F28" s="82"/>
      <c r="G28" s="82"/>
      <c r="H28" s="82"/>
      <c r="I28" s="82"/>
      <c r="J28" s="82"/>
      <c r="K28" s="82"/>
      <c r="L28" s="82"/>
      <c r="M28" s="82"/>
      <c r="N28" s="82"/>
      <c r="O28" s="82"/>
      <c r="P28" s="82"/>
      <c r="Q28" s="82"/>
      <c r="R28" s="82"/>
      <c r="S28" s="12"/>
    </row>
    <row r="29" spans="2:19" x14ac:dyDescent="0.25">
      <c r="B29" s="6"/>
      <c r="C29" s="7"/>
      <c r="D29" s="7"/>
      <c r="E29" s="82"/>
      <c r="F29" s="82"/>
      <c r="G29" s="82"/>
      <c r="H29" s="82"/>
      <c r="I29" s="82"/>
      <c r="J29" s="82"/>
      <c r="K29" s="82"/>
      <c r="L29" s="82"/>
      <c r="M29" s="82"/>
      <c r="N29" s="82"/>
      <c r="O29" s="82"/>
      <c r="P29" s="82"/>
      <c r="Q29" s="82"/>
      <c r="R29" s="82"/>
      <c r="S29" s="12"/>
    </row>
    <row r="30" spans="2:19" x14ac:dyDescent="0.25">
      <c r="B30" s="6"/>
      <c r="C30" s="7"/>
      <c r="D30" s="7"/>
      <c r="E30" s="82"/>
      <c r="F30" s="82"/>
      <c r="G30" s="82"/>
      <c r="H30" s="82"/>
      <c r="I30" s="82"/>
      <c r="J30" s="82"/>
      <c r="K30" s="82"/>
      <c r="L30" s="82"/>
      <c r="M30" s="82"/>
      <c r="N30" s="82"/>
      <c r="O30" s="82"/>
      <c r="P30" s="82"/>
      <c r="Q30" s="82"/>
      <c r="R30" s="82"/>
      <c r="S30" s="12"/>
    </row>
    <row r="31" spans="2:19" x14ac:dyDescent="0.25">
      <c r="B31" s="6"/>
      <c r="C31" s="7"/>
      <c r="D31" s="7"/>
      <c r="E31" s="82"/>
      <c r="F31" s="82"/>
      <c r="G31" s="82"/>
      <c r="H31" s="82"/>
      <c r="I31" s="82"/>
      <c r="J31" s="82"/>
      <c r="K31" s="82"/>
      <c r="L31" s="82"/>
      <c r="M31" s="82"/>
      <c r="N31" s="82"/>
      <c r="O31" s="82"/>
      <c r="P31" s="82"/>
      <c r="Q31" s="82"/>
      <c r="R31" s="82"/>
      <c r="S31" s="12"/>
    </row>
    <row r="32" spans="2:19" ht="24.75" customHeight="1" x14ac:dyDescent="0.25">
      <c r="B32" s="6"/>
      <c r="C32" s="7"/>
      <c r="D32" s="7"/>
      <c r="E32" s="82"/>
      <c r="F32" s="82"/>
      <c r="G32" s="82"/>
      <c r="H32" s="82"/>
      <c r="I32" s="82"/>
      <c r="J32" s="82"/>
      <c r="K32" s="82"/>
      <c r="L32" s="82"/>
      <c r="M32" s="82"/>
      <c r="N32" s="82"/>
      <c r="O32" s="82"/>
      <c r="P32" s="82"/>
      <c r="Q32" s="82"/>
      <c r="R32" s="82"/>
      <c r="S32" s="12"/>
    </row>
    <row r="33" spans="2:19" ht="21.75" customHeight="1" thickBot="1" x14ac:dyDescent="0.3">
      <c r="B33" s="8"/>
      <c r="C33" s="9"/>
      <c r="D33" s="9"/>
      <c r="E33" s="13"/>
      <c r="F33" s="13"/>
      <c r="G33" s="13"/>
      <c r="H33" s="13"/>
      <c r="I33" s="13"/>
      <c r="J33" s="13"/>
      <c r="K33" s="13"/>
      <c r="L33" s="13"/>
      <c r="M33" s="13"/>
      <c r="N33" s="13"/>
      <c r="O33" s="13"/>
      <c r="P33" s="13"/>
      <c r="Q33" s="13"/>
      <c r="R33" s="13"/>
      <c r="S33" s="14"/>
    </row>
    <row r="37" spans="2:19" x14ac:dyDescent="0.25">
      <c r="F37" s="2"/>
    </row>
  </sheetData>
  <sheetProtection algorithmName="SHA-512" hashValue="Y2rLPeajYfBU+byLy3JwYAoqkffx0ztiVJCI6i14tB0q4NXE/EUu2ySbxXkYu/yMMkQ9y1543yrnXcz1rMcJ8A==" saltValue="qLgUn4+jbSnYbhlO7bIEjA==" spinCount="100000" sheet="1" objects="1" scenarios="1" selectLockedCells="1"/>
  <customSheetViews>
    <customSheetView guid="{8BB8DD52-1B97-49AD-A713-745A6943DFFB}" showGridLines="0">
      <selection activeCell="X11" sqref="X11"/>
    </customSheetView>
    <customSheetView guid="{17531B80-1EB9-4507-A1D1-E7B2B3946FBE}" showGridLines="0">
      <selection activeCell="X11" sqref="X11"/>
    </customSheetView>
  </customSheetViews>
  <mergeCells count="1">
    <mergeCell ref="E4:R32"/>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8DAF-21D8-4295-A567-005035491CC9}">
  <dimension ref="B1:J18"/>
  <sheetViews>
    <sheetView showGridLines="0" tabSelected="1" zoomScale="150" zoomScaleNormal="150" workbookViewId="0">
      <selection activeCell="D11" sqref="D11"/>
    </sheetView>
  </sheetViews>
  <sheetFormatPr defaultColWidth="9" defaultRowHeight="12.75" x14ac:dyDescent="0.25"/>
  <cols>
    <col min="1" max="1" width="4.140625" style="44" customWidth="1"/>
    <col min="2" max="2" width="6.7109375" style="44" customWidth="1"/>
    <col min="3" max="3" width="64.140625" style="44" bestFit="1" customWidth="1"/>
    <col min="4" max="4" width="38" style="44" bestFit="1" customWidth="1"/>
    <col min="5" max="7" width="36.85546875" style="44" bestFit="1" customWidth="1"/>
    <col min="8" max="8" width="23.42578125" style="44" customWidth="1"/>
    <col min="9" max="9" width="57.7109375" style="44" customWidth="1"/>
    <col min="10" max="10" width="23.85546875" style="44" customWidth="1"/>
    <col min="11" max="11" width="11.28515625" style="44" customWidth="1"/>
    <col min="12" max="12" width="9.140625" style="44" customWidth="1"/>
    <col min="13" max="16384" width="9" style="44"/>
  </cols>
  <sheetData>
    <row r="1" spans="2:10" ht="21.75" customHeight="1" thickBot="1" x14ac:dyDescent="0.3"/>
    <row r="2" spans="2:10" x14ac:dyDescent="0.25">
      <c r="D2" s="75" t="s">
        <v>19</v>
      </c>
      <c r="E2" s="76"/>
      <c r="F2" s="77"/>
    </row>
    <row r="3" spans="2:10" x14ac:dyDescent="0.25">
      <c r="D3" s="45" t="s">
        <v>17</v>
      </c>
      <c r="E3" s="78" t="s">
        <v>49</v>
      </c>
      <c r="F3" s="79"/>
    </row>
    <row r="4" spans="2:10" x14ac:dyDescent="0.25">
      <c r="D4" s="45" t="s">
        <v>18</v>
      </c>
      <c r="E4" s="80" t="s">
        <v>51</v>
      </c>
      <c r="F4" s="81"/>
    </row>
    <row r="5" spans="2:10" ht="13.5" thickBot="1" x14ac:dyDescent="0.3">
      <c r="D5" s="48" t="s">
        <v>32</v>
      </c>
      <c r="E5" s="73" t="s">
        <v>50</v>
      </c>
      <c r="F5" s="74"/>
    </row>
    <row r="6" spans="2:10" ht="13.5" thickBot="1" x14ac:dyDescent="0.3"/>
    <row r="7" spans="2:10" ht="14.25" customHeight="1" x14ac:dyDescent="0.25">
      <c r="B7" s="39" t="s">
        <v>14</v>
      </c>
      <c r="C7" s="49"/>
      <c r="D7" s="40" t="s">
        <v>28</v>
      </c>
      <c r="E7" s="40" t="s">
        <v>29</v>
      </c>
      <c r="F7" s="40" t="s">
        <v>30</v>
      </c>
      <c r="G7" s="41" t="s">
        <v>31</v>
      </c>
    </row>
    <row r="8" spans="2:10" x14ac:dyDescent="0.25">
      <c r="B8" s="17">
        <v>1</v>
      </c>
      <c r="C8" s="19" t="s">
        <v>15</v>
      </c>
      <c r="D8" s="70">
        <v>46030</v>
      </c>
      <c r="E8" s="70"/>
      <c r="F8" s="50"/>
      <c r="G8" s="51"/>
    </row>
    <row r="9" spans="2:10" ht="30.75" customHeight="1" x14ac:dyDescent="0.25">
      <c r="B9" s="17">
        <v>2</v>
      </c>
      <c r="C9" s="19" t="s">
        <v>16</v>
      </c>
      <c r="D9" s="52" t="s">
        <v>48</v>
      </c>
      <c r="E9" s="52"/>
      <c r="F9" s="52"/>
      <c r="G9" s="53"/>
    </row>
    <row r="10" spans="2:10" x14ac:dyDescent="0.25">
      <c r="B10" s="17">
        <v>3</v>
      </c>
      <c r="C10" s="54" t="s">
        <v>20</v>
      </c>
      <c r="D10" s="46">
        <v>58</v>
      </c>
      <c r="E10" s="46"/>
      <c r="F10" s="46"/>
      <c r="G10" s="47"/>
      <c r="H10" s="21"/>
      <c r="I10" s="21"/>
      <c r="J10" s="21"/>
    </row>
    <row r="11" spans="2:10" x14ac:dyDescent="0.25">
      <c r="B11" s="17">
        <v>4</v>
      </c>
      <c r="C11" s="54" t="s">
        <v>21</v>
      </c>
      <c r="D11" s="46" t="s">
        <v>1</v>
      </c>
      <c r="E11" s="46" t="s">
        <v>1</v>
      </c>
      <c r="F11" s="46" t="s">
        <v>1</v>
      </c>
      <c r="G11" s="47" t="s">
        <v>0</v>
      </c>
      <c r="H11" s="22"/>
      <c r="I11" s="23"/>
      <c r="J11" s="22"/>
    </row>
    <row r="12" spans="2:10" x14ac:dyDescent="0.25">
      <c r="B12" s="17">
        <v>5</v>
      </c>
      <c r="C12" s="54" t="s">
        <v>22</v>
      </c>
      <c r="D12" s="46">
        <v>7</v>
      </c>
      <c r="E12" s="46"/>
      <c r="F12" s="46"/>
      <c r="G12" s="47"/>
      <c r="H12" s="22"/>
      <c r="I12" s="23"/>
      <c r="J12" s="22"/>
    </row>
    <row r="13" spans="2:10" x14ac:dyDescent="0.25">
      <c r="B13" s="71">
        <v>6</v>
      </c>
      <c r="C13" s="54" t="s">
        <v>23</v>
      </c>
      <c r="D13" s="46" t="s">
        <v>4</v>
      </c>
      <c r="E13" s="46" t="s">
        <v>5</v>
      </c>
      <c r="F13" s="46" t="s">
        <v>5</v>
      </c>
      <c r="G13" s="47" t="s">
        <v>5</v>
      </c>
      <c r="H13" s="22"/>
      <c r="I13" s="23"/>
      <c r="J13" s="22"/>
    </row>
    <row r="14" spans="2:10" x14ac:dyDescent="0.25">
      <c r="B14" s="72"/>
      <c r="C14" s="54" t="s">
        <v>24</v>
      </c>
      <c r="D14" s="46" t="s">
        <v>11</v>
      </c>
      <c r="E14" s="46" t="s">
        <v>11</v>
      </c>
      <c r="F14" s="46" t="s">
        <v>10</v>
      </c>
      <c r="G14" s="47" t="s">
        <v>10</v>
      </c>
      <c r="H14" s="22"/>
      <c r="I14" s="23"/>
      <c r="J14" s="22"/>
    </row>
    <row r="15" spans="2:10" x14ac:dyDescent="0.25">
      <c r="B15" s="24">
        <v>7</v>
      </c>
      <c r="C15" s="54" t="s">
        <v>25</v>
      </c>
      <c r="D15" s="55">
        <f>Calculations!B9</f>
        <v>31.1</v>
      </c>
      <c r="E15" s="55" t="e">
        <f>Calculations!C9</f>
        <v>#DIV/0!</v>
      </c>
      <c r="F15" s="55" t="e">
        <f>Calculations!D9</f>
        <v>#DIV/0!</v>
      </c>
      <c r="G15" s="56" t="e">
        <f>Calculations!E9</f>
        <v>#DIV/0!</v>
      </c>
      <c r="H15" s="22"/>
      <c r="I15" s="23"/>
      <c r="J15" s="22"/>
    </row>
    <row r="16" spans="2:10" ht="13.5" thickBot="1" x14ac:dyDescent="0.3">
      <c r="B16" s="25">
        <v>8</v>
      </c>
      <c r="C16" s="57" t="s">
        <v>26</v>
      </c>
      <c r="D16" s="58" t="str">
        <f>Calculations!B11</f>
        <v>pass</v>
      </c>
      <c r="E16" s="58" t="e">
        <f>Calculations!C11</f>
        <v>#DIV/0!</v>
      </c>
      <c r="F16" s="58" t="e">
        <f>Calculations!D11</f>
        <v>#DIV/0!</v>
      </c>
      <c r="G16" s="59" t="e">
        <f>Calculations!E11</f>
        <v>#DIV/0!</v>
      </c>
      <c r="H16" s="22"/>
      <c r="I16" s="23"/>
      <c r="J16" s="22"/>
    </row>
    <row r="17" spans="8:10" x14ac:dyDescent="0.25">
      <c r="H17" s="22"/>
      <c r="I17" s="27"/>
      <c r="J17" s="22"/>
    </row>
    <row r="18" spans="8:10" x14ac:dyDescent="0.25">
      <c r="H18" s="22"/>
      <c r="I18" s="28"/>
      <c r="J18" s="22"/>
    </row>
  </sheetData>
  <sheetProtection algorithmName="SHA-512" hashValue="M9TVgyq+WmuQh3jB/BM47MtjM4rkMlWrcdreJzu4GUPTjGLwQOYIGWnZgi1zW8ZTQeNnAnOaTNyAYwm+V5YHLA==" saltValue="rqqFX/FG7pJpST65MS1XjQ==" spinCount="100000" sheet="1" objects="1" scenarios="1" selectLockedCells="1"/>
  <customSheetViews>
    <customSheetView guid="{8BB8DD52-1B97-49AD-A713-745A6943DFFB}" showGridLines="0">
      <selection activeCell="C27" sqref="C27"/>
    </customSheetView>
    <customSheetView guid="{17531B80-1EB9-4507-A1D1-E7B2B3946FBE}" showGridLines="0">
      <selection activeCell="C27" sqref="C27"/>
    </customSheetView>
  </customSheetViews>
  <mergeCells count="5">
    <mergeCell ref="B13:B14"/>
    <mergeCell ref="E5:F5"/>
    <mergeCell ref="D2:F2"/>
    <mergeCell ref="E3:F3"/>
    <mergeCell ref="E4:F4"/>
  </mergeCells>
  <conditionalFormatting sqref="D16:G16">
    <cfRule type="containsText" dxfId="5" priority="1" operator="containsText" text="pass">
      <formula>NOT(ISERROR(SEARCH("pass",D16)))</formula>
    </cfRule>
    <cfRule type="containsText" dxfId="4" priority="2" operator="containsText" text="fail">
      <formula>NOT(ISERROR(SEARCH("fail",D16)))</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9BE7B5D-EAF4-4A49-B5C9-9CACB6624971}">
          <x14:formula1>
            <xm:f>Calculations!$M$5:$M$7</xm:f>
          </x14:formula1>
          <xm:sqref>D11:G11</xm:sqref>
        </x14:dataValidation>
        <x14:dataValidation type="list" allowBlank="1" showInputMessage="1" showErrorMessage="1" xr:uid="{7E0B0481-79BF-47FB-B7EF-B871E1E945B2}">
          <x14:formula1>
            <xm:f>Calculations!$Q$5:$Q$7</xm:f>
          </x14:formula1>
          <xm:sqref>D14:G14</xm:sqref>
        </x14:dataValidation>
        <x14:dataValidation type="list" allowBlank="1" showInputMessage="1" showErrorMessage="1" xr:uid="{90F8CF65-7642-47E9-A15D-20674272235A}">
          <x14:formula1>
            <xm:f>Calculations!$O$5:$O$10</xm:f>
          </x14:formula1>
          <xm:sqref>D13:G13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25D9-72B5-4A34-87AA-AABE92F77FFD}">
  <dimension ref="B1:K25"/>
  <sheetViews>
    <sheetView showGridLines="0" workbookViewId="0">
      <selection activeCell="F3" sqref="F3:G3"/>
    </sheetView>
  </sheetViews>
  <sheetFormatPr defaultColWidth="9" defaultRowHeight="12.75" x14ac:dyDescent="0.2"/>
  <cols>
    <col min="1" max="1" width="4" style="16" customWidth="1"/>
    <col min="2" max="2" width="6.7109375" style="16" customWidth="1"/>
    <col min="3" max="3" width="4.85546875" style="16" customWidth="1"/>
    <col min="4" max="4" width="64.140625" style="16" bestFit="1" customWidth="1"/>
    <col min="5" max="5" width="38" style="16" bestFit="1" customWidth="1"/>
    <col min="6" max="8" width="36.85546875" style="16" bestFit="1" customWidth="1"/>
    <col min="9" max="9" width="23.42578125" style="16" customWidth="1"/>
    <col min="10" max="10" width="57.7109375" style="16" customWidth="1"/>
    <col min="11" max="11" width="23.85546875" style="16" customWidth="1"/>
    <col min="12" max="12" width="11.28515625" style="16" customWidth="1"/>
    <col min="13" max="13" width="9.140625" style="16" customWidth="1"/>
    <col min="14" max="16384" width="9" style="16"/>
  </cols>
  <sheetData>
    <row r="1" spans="2:11" ht="13.5" thickBot="1" x14ac:dyDescent="0.25"/>
    <row r="2" spans="2:11" x14ac:dyDescent="0.2">
      <c r="E2" s="87" t="s">
        <v>19</v>
      </c>
      <c r="F2" s="88"/>
      <c r="G2" s="89"/>
    </row>
    <row r="3" spans="2:11" x14ac:dyDescent="0.2">
      <c r="E3" s="42" t="s">
        <v>17</v>
      </c>
      <c r="F3" s="90"/>
      <c r="G3" s="91"/>
    </row>
    <row r="4" spans="2:11" x14ac:dyDescent="0.2">
      <c r="E4" s="42" t="s">
        <v>33</v>
      </c>
      <c r="F4" s="90"/>
      <c r="G4" s="91"/>
    </row>
    <row r="5" spans="2:11" x14ac:dyDescent="0.2">
      <c r="E5" s="42" t="s">
        <v>34</v>
      </c>
      <c r="F5" s="90"/>
      <c r="G5" s="91"/>
    </row>
    <row r="6" spans="2:11" x14ac:dyDescent="0.2">
      <c r="E6" s="42" t="s">
        <v>35</v>
      </c>
      <c r="F6" s="90"/>
      <c r="G6" s="91"/>
    </row>
    <row r="7" spans="2:11" ht="13.5" thickBot="1" x14ac:dyDescent="0.25">
      <c r="E7" s="43" t="s">
        <v>36</v>
      </c>
      <c r="F7" s="92"/>
      <c r="G7" s="93"/>
    </row>
    <row r="8" spans="2:11" ht="13.5" thickBot="1" x14ac:dyDescent="0.25"/>
    <row r="9" spans="2:11" x14ac:dyDescent="0.2">
      <c r="B9" s="97" t="s">
        <v>14</v>
      </c>
      <c r="C9" s="98"/>
      <c r="D9" s="65"/>
      <c r="E9" s="37" t="s">
        <v>28</v>
      </c>
      <c r="F9" s="37" t="s">
        <v>29</v>
      </c>
      <c r="G9" s="37" t="s">
        <v>30</v>
      </c>
      <c r="H9" s="38" t="s">
        <v>31</v>
      </c>
    </row>
    <row r="10" spans="2:11" x14ac:dyDescent="0.2">
      <c r="B10" s="83">
        <v>1</v>
      </c>
      <c r="C10" s="84"/>
      <c r="D10" s="18" t="s">
        <v>15</v>
      </c>
      <c r="E10" s="31"/>
      <c r="F10" s="31"/>
      <c r="G10" s="31"/>
      <c r="H10" s="32"/>
    </row>
    <row r="11" spans="2:11" ht="30.75" customHeight="1" x14ac:dyDescent="0.2">
      <c r="B11" s="83">
        <v>2</v>
      </c>
      <c r="C11" s="84"/>
      <c r="D11" s="19" t="s">
        <v>16</v>
      </c>
      <c r="E11" s="33"/>
      <c r="F11" s="33"/>
      <c r="G11" s="33"/>
      <c r="H11" s="34"/>
    </row>
    <row r="12" spans="2:11" x14ac:dyDescent="0.2">
      <c r="B12" s="17">
        <v>3</v>
      </c>
      <c r="C12" s="94" t="s">
        <v>37</v>
      </c>
      <c r="D12" s="20" t="s">
        <v>20</v>
      </c>
      <c r="E12" s="29"/>
      <c r="F12" s="29"/>
      <c r="G12" s="29"/>
      <c r="H12" s="30"/>
      <c r="I12" s="21"/>
      <c r="J12" s="21"/>
      <c r="K12" s="21"/>
    </row>
    <row r="13" spans="2:11" x14ac:dyDescent="0.2">
      <c r="B13" s="17">
        <v>4</v>
      </c>
      <c r="C13" s="95"/>
      <c r="D13" s="20" t="s">
        <v>21</v>
      </c>
      <c r="E13" s="29" t="s">
        <v>1</v>
      </c>
      <c r="F13" s="29" t="s">
        <v>1</v>
      </c>
      <c r="G13" s="29" t="s">
        <v>1</v>
      </c>
      <c r="H13" s="30" t="s">
        <v>0</v>
      </c>
      <c r="I13" s="22"/>
      <c r="J13" s="23"/>
      <c r="K13" s="22"/>
    </row>
    <row r="14" spans="2:11" x14ac:dyDescent="0.2">
      <c r="B14" s="17">
        <v>5</v>
      </c>
      <c r="C14" s="95"/>
      <c r="D14" s="20" t="s">
        <v>22</v>
      </c>
      <c r="E14" s="29"/>
      <c r="F14" s="29"/>
      <c r="G14" s="29"/>
      <c r="H14" s="30"/>
      <c r="I14" s="22"/>
      <c r="J14" s="23"/>
      <c r="K14" s="22"/>
    </row>
    <row r="15" spans="2:11" x14ac:dyDescent="0.2">
      <c r="B15" s="71">
        <v>6</v>
      </c>
      <c r="C15" s="95"/>
      <c r="D15" s="20" t="s">
        <v>23</v>
      </c>
      <c r="E15" s="29" t="s">
        <v>6</v>
      </c>
      <c r="F15" s="29" t="s">
        <v>6</v>
      </c>
      <c r="G15" s="29" t="s">
        <v>5</v>
      </c>
      <c r="H15" s="30" t="s">
        <v>5</v>
      </c>
      <c r="I15" s="22"/>
      <c r="J15" s="23"/>
      <c r="K15" s="22"/>
    </row>
    <row r="16" spans="2:11" x14ac:dyDescent="0.2">
      <c r="B16" s="72"/>
      <c r="C16" s="96"/>
      <c r="D16" s="20" t="s">
        <v>24</v>
      </c>
      <c r="E16" s="29" t="s">
        <v>10</v>
      </c>
      <c r="F16" s="29" t="s">
        <v>11</v>
      </c>
      <c r="G16" s="29" t="s">
        <v>10</v>
      </c>
      <c r="H16" s="30" t="s">
        <v>10</v>
      </c>
      <c r="I16" s="22"/>
      <c r="J16" s="23"/>
      <c r="K16" s="22"/>
    </row>
    <row r="17" spans="2:11" ht="1.5" customHeight="1" x14ac:dyDescent="0.2">
      <c r="B17" s="60"/>
      <c r="C17" s="61"/>
      <c r="D17" s="62"/>
      <c r="E17" s="63"/>
      <c r="F17" s="63"/>
      <c r="G17" s="63"/>
      <c r="H17" s="64"/>
      <c r="I17" s="22"/>
      <c r="J17" s="23"/>
      <c r="K17" s="22"/>
    </row>
    <row r="18" spans="2:11" x14ac:dyDescent="0.2">
      <c r="B18" s="17">
        <v>3</v>
      </c>
      <c r="C18" s="94" t="s">
        <v>38</v>
      </c>
      <c r="D18" s="20" t="s">
        <v>20</v>
      </c>
      <c r="E18" s="29"/>
      <c r="F18" s="29"/>
      <c r="G18" s="29"/>
      <c r="H18" s="29"/>
      <c r="I18" s="22"/>
      <c r="J18" s="23"/>
      <c r="K18" s="22"/>
    </row>
    <row r="19" spans="2:11" x14ac:dyDescent="0.2">
      <c r="B19" s="17">
        <v>4</v>
      </c>
      <c r="C19" s="95"/>
      <c r="D19" s="20" t="s">
        <v>21</v>
      </c>
      <c r="E19" s="29" t="s">
        <v>1</v>
      </c>
      <c r="F19" s="29" t="s">
        <v>1</v>
      </c>
      <c r="G19" s="29" t="s">
        <v>1</v>
      </c>
      <c r="H19" s="30" t="s">
        <v>0</v>
      </c>
      <c r="I19" s="22"/>
      <c r="J19" s="23"/>
      <c r="K19" s="22"/>
    </row>
    <row r="20" spans="2:11" x14ac:dyDescent="0.2">
      <c r="B20" s="17">
        <v>5</v>
      </c>
      <c r="C20" s="95"/>
      <c r="D20" s="20" t="s">
        <v>22</v>
      </c>
      <c r="E20" s="29"/>
      <c r="F20" s="29"/>
      <c r="G20" s="29"/>
      <c r="H20" s="30"/>
      <c r="I20" s="22"/>
      <c r="J20" s="23"/>
      <c r="K20" s="22"/>
    </row>
    <row r="21" spans="2:11" x14ac:dyDescent="0.2">
      <c r="B21" s="71">
        <v>6</v>
      </c>
      <c r="C21" s="95"/>
      <c r="D21" s="20" t="s">
        <v>23</v>
      </c>
      <c r="E21" s="29" t="s">
        <v>6</v>
      </c>
      <c r="F21" s="29" t="s">
        <v>5</v>
      </c>
      <c r="G21" s="29" t="s">
        <v>5</v>
      </c>
      <c r="H21" s="30" t="s">
        <v>5</v>
      </c>
      <c r="I21" s="22"/>
      <c r="J21" s="23"/>
      <c r="K21" s="22"/>
    </row>
    <row r="22" spans="2:11" x14ac:dyDescent="0.2">
      <c r="B22" s="72"/>
      <c r="C22" s="96"/>
      <c r="D22" s="20" t="s">
        <v>24</v>
      </c>
      <c r="E22" s="29" t="s">
        <v>10</v>
      </c>
      <c r="F22" s="29" t="s">
        <v>11</v>
      </c>
      <c r="G22" s="29" t="s">
        <v>10</v>
      </c>
      <c r="H22" s="30" t="s">
        <v>10</v>
      </c>
      <c r="I22" s="22"/>
      <c r="J22" s="23"/>
      <c r="K22" s="22"/>
    </row>
    <row r="23" spans="2:11" x14ac:dyDescent="0.2">
      <c r="B23" s="83">
        <v>7</v>
      </c>
      <c r="C23" s="84"/>
      <c r="D23" s="20" t="s">
        <v>39</v>
      </c>
      <c r="E23" s="35" t="e">
        <f>Calculations!B35</f>
        <v>#DIV/0!</v>
      </c>
      <c r="F23" s="35" t="e">
        <f>Calculations!C35</f>
        <v>#DIV/0!</v>
      </c>
      <c r="G23" s="35" t="e">
        <f>Calculations!D35</f>
        <v>#DIV/0!</v>
      </c>
      <c r="H23" s="35" t="e">
        <f>Calculations!E35</f>
        <v>#DIV/0!</v>
      </c>
      <c r="I23" s="22"/>
      <c r="J23" s="23"/>
      <c r="K23" s="22"/>
    </row>
    <row r="24" spans="2:11" ht="13.5" thickBot="1" x14ac:dyDescent="0.25">
      <c r="B24" s="85">
        <v>8</v>
      </c>
      <c r="C24" s="86"/>
      <c r="D24" s="26" t="s">
        <v>26</v>
      </c>
      <c r="E24" s="36" t="e">
        <f>Calculations!B36</f>
        <v>#DIV/0!</v>
      </c>
      <c r="F24" s="36" t="e">
        <f>Calculations!C36</f>
        <v>#DIV/0!</v>
      </c>
      <c r="G24" s="36" t="e">
        <f>Calculations!D36</f>
        <v>#DIV/0!</v>
      </c>
      <c r="H24" s="36" t="e">
        <f>Calculations!E36</f>
        <v>#DIV/0!</v>
      </c>
      <c r="I24" s="22"/>
      <c r="J24" s="23"/>
      <c r="K24" s="22"/>
    </row>
    <row r="25" spans="2:11" x14ac:dyDescent="0.2">
      <c r="I25" s="22"/>
      <c r="J25" s="27"/>
      <c r="K25" s="22"/>
    </row>
  </sheetData>
  <sheetProtection algorithmName="SHA-512" hashValue="O0h3Mofz7P69cIvGNg80roOqILNx961zKk776MCeiHkLw1YFx6TtcFFczpDKdULCcyNz4P4eJLlJBDFBycsP8A==" saltValue="4G1V79oFDJ+OFajNf1+hjw==" spinCount="100000" sheet="1" objects="1" scenarios="1" selectLockedCells="1"/>
  <customSheetViews>
    <customSheetView guid="{8BB8DD52-1B97-49AD-A713-745A6943DFFB}" showGridLines="0">
      <selection activeCell="D29" sqref="D29"/>
    </customSheetView>
    <customSheetView guid="{17531B80-1EB9-4507-A1D1-E7B2B3946FBE}" showGridLines="0">
      <selection activeCell="D29" sqref="D29"/>
    </customSheetView>
  </customSheetViews>
  <mergeCells count="15">
    <mergeCell ref="B23:C23"/>
    <mergeCell ref="B24:C24"/>
    <mergeCell ref="E2:G2"/>
    <mergeCell ref="F3:G3"/>
    <mergeCell ref="F4:G4"/>
    <mergeCell ref="B15:B16"/>
    <mergeCell ref="F6:G6"/>
    <mergeCell ref="F5:G5"/>
    <mergeCell ref="F7:G7"/>
    <mergeCell ref="B21:B22"/>
    <mergeCell ref="C12:C16"/>
    <mergeCell ref="C18:C22"/>
    <mergeCell ref="B10:C10"/>
    <mergeCell ref="B11:C11"/>
    <mergeCell ref="B9:C9"/>
  </mergeCells>
  <conditionalFormatting sqref="E24:H24">
    <cfRule type="containsText" dxfId="3" priority="3" operator="containsText" text="pass">
      <formula>NOT(ISERROR(SEARCH("pass",E24)))</formula>
    </cfRule>
    <cfRule type="containsText" dxfId="2" priority="4" operator="containsText" text="fail">
      <formula>NOT(ISERROR(SEARCH("fail",E24)))</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31DAF7B-01F9-49D5-ADCB-5FD8DA1C0740}">
          <x14:formula1>
            <xm:f>Calculations!$O$5:$O$10</xm:f>
          </x14:formula1>
          <xm:sqref>E15:H15 E21:H21</xm:sqref>
        </x14:dataValidation>
        <x14:dataValidation type="list" allowBlank="1" showInputMessage="1" showErrorMessage="1" xr:uid="{F17FA6A3-29A7-419C-A6AF-8A8A4126B492}">
          <x14:formula1>
            <xm:f>Calculations!$Q$5:$Q$7</xm:f>
          </x14:formula1>
          <xm:sqref>E16:H17 E22:H22</xm:sqref>
        </x14:dataValidation>
        <x14:dataValidation type="list" allowBlank="1" showInputMessage="1" showErrorMessage="1" xr:uid="{C62310DF-C582-4DEF-9EDA-FD43114CE76D}">
          <x14:formula1>
            <xm:f>Calculations!$M$5:$M$7</xm:f>
          </x14:formula1>
          <xm:sqref>E13:H13 E19:H19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1F18-E41E-41B7-9FAB-F3E47FBD771A}">
  <dimension ref="B2:K41"/>
  <sheetViews>
    <sheetView showGridLines="0" workbookViewId="0">
      <selection activeCell="F9" sqref="F9:G9"/>
    </sheetView>
  </sheetViews>
  <sheetFormatPr defaultColWidth="9" defaultRowHeight="12.75" x14ac:dyDescent="0.2"/>
  <cols>
    <col min="1" max="1" width="4" style="16" customWidth="1"/>
    <col min="2" max="2" width="6.7109375" style="16" customWidth="1"/>
    <col min="3" max="3" width="4.85546875" style="16" customWidth="1"/>
    <col min="4" max="4" width="64.140625" style="16" bestFit="1" customWidth="1"/>
    <col min="5" max="5" width="38" style="16" bestFit="1" customWidth="1"/>
    <col min="6" max="8" width="36.85546875" style="16" bestFit="1" customWidth="1"/>
    <col min="9" max="9" width="23.42578125" style="16" customWidth="1"/>
    <col min="10" max="10" width="57.7109375" style="16" customWidth="1"/>
    <col min="11" max="11" width="23.85546875" style="16" customWidth="1"/>
    <col min="12" max="12" width="11.28515625" style="16" customWidth="1"/>
    <col min="13" max="13" width="9.140625" style="16" customWidth="1"/>
    <col min="14" max="16384" width="9" style="16"/>
  </cols>
  <sheetData>
    <row r="2" spans="2:11" ht="12.75" customHeight="1" x14ac:dyDescent="0.2">
      <c r="B2" s="69"/>
      <c r="C2" s="69"/>
      <c r="D2" s="69"/>
      <c r="E2" s="99" t="s">
        <v>19</v>
      </c>
      <c r="F2" s="99"/>
      <c r="G2" s="99"/>
    </row>
    <row r="3" spans="2:11" x14ac:dyDescent="0.2">
      <c r="B3" s="69"/>
      <c r="C3" s="69"/>
      <c r="D3" s="69"/>
      <c r="E3" s="18" t="s">
        <v>17</v>
      </c>
      <c r="F3" s="90"/>
      <c r="G3" s="90"/>
    </row>
    <row r="4" spans="2:11" x14ac:dyDescent="0.2">
      <c r="E4" s="18" t="s">
        <v>33</v>
      </c>
      <c r="F4" s="90"/>
      <c r="G4" s="90"/>
    </row>
    <row r="5" spans="2:11" x14ac:dyDescent="0.2">
      <c r="E5" s="18" t="s">
        <v>34</v>
      </c>
      <c r="F5" s="90"/>
      <c r="G5" s="90"/>
    </row>
    <row r="6" spans="2:11" x14ac:dyDescent="0.2">
      <c r="E6" s="18" t="s">
        <v>35</v>
      </c>
      <c r="F6" s="90"/>
      <c r="G6" s="90"/>
    </row>
    <row r="7" spans="2:11" x14ac:dyDescent="0.2">
      <c r="E7" s="18" t="s">
        <v>36</v>
      </c>
      <c r="F7" s="90"/>
      <c r="G7" s="90"/>
    </row>
    <row r="8" spans="2:11" x14ac:dyDescent="0.2">
      <c r="E8" s="18" t="s">
        <v>40</v>
      </c>
      <c r="F8" s="90"/>
      <c r="G8" s="90"/>
    </row>
    <row r="9" spans="2:11" x14ac:dyDescent="0.2">
      <c r="E9" s="18" t="s">
        <v>41</v>
      </c>
      <c r="F9" s="90"/>
      <c r="G9" s="90"/>
    </row>
    <row r="10" spans="2:11" x14ac:dyDescent="0.2">
      <c r="E10" s="18" t="s">
        <v>42</v>
      </c>
      <c r="F10" s="90"/>
      <c r="G10" s="90"/>
    </row>
    <row r="11" spans="2:11" x14ac:dyDescent="0.2">
      <c r="E11" s="18" t="s">
        <v>43</v>
      </c>
      <c r="F11" s="90"/>
      <c r="G11" s="90"/>
    </row>
    <row r="12" spans="2:11" ht="13.5" thickBot="1" x14ac:dyDescent="0.25"/>
    <row r="13" spans="2:11" x14ac:dyDescent="0.2">
      <c r="B13" s="97" t="s">
        <v>14</v>
      </c>
      <c r="C13" s="98"/>
      <c r="D13" s="65"/>
      <c r="E13" s="37" t="s">
        <v>28</v>
      </c>
      <c r="F13" s="37" t="s">
        <v>29</v>
      </c>
      <c r="G13" s="37" t="s">
        <v>30</v>
      </c>
      <c r="H13" s="38" t="s">
        <v>31</v>
      </c>
    </row>
    <row r="14" spans="2:11" x14ac:dyDescent="0.2">
      <c r="B14" s="83">
        <v>1</v>
      </c>
      <c r="C14" s="84"/>
      <c r="D14" s="18" t="s">
        <v>15</v>
      </c>
      <c r="E14" s="31"/>
      <c r="F14" s="31"/>
      <c r="G14" s="31"/>
      <c r="H14" s="32"/>
    </row>
    <row r="15" spans="2:11" ht="30.75" customHeight="1" x14ac:dyDescent="0.2">
      <c r="B15" s="83">
        <v>2</v>
      </c>
      <c r="C15" s="84"/>
      <c r="D15" s="19" t="s">
        <v>16</v>
      </c>
      <c r="E15" s="33"/>
      <c r="F15" s="33"/>
      <c r="G15" s="33"/>
      <c r="H15" s="34"/>
    </row>
    <row r="16" spans="2:11" x14ac:dyDescent="0.2">
      <c r="B16" s="17">
        <v>3</v>
      </c>
      <c r="C16" s="94" t="s">
        <v>37</v>
      </c>
      <c r="D16" s="20" t="s">
        <v>20</v>
      </c>
      <c r="E16" s="29"/>
      <c r="F16" s="29"/>
      <c r="G16" s="29"/>
      <c r="H16" s="30"/>
      <c r="I16" s="21"/>
      <c r="J16" s="21"/>
      <c r="K16" s="21"/>
    </row>
    <row r="17" spans="2:11" x14ac:dyDescent="0.2">
      <c r="B17" s="17">
        <v>4</v>
      </c>
      <c r="C17" s="95"/>
      <c r="D17" s="20" t="s">
        <v>21</v>
      </c>
      <c r="E17" s="29" t="s">
        <v>1</v>
      </c>
      <c r="F17" s="29" t="s">
        <v>1</v>
      </c>
      <c r="G17" s="29" t="s">
        <v>1</v>
      </c>
      <c r="H17" s="30" t="s">
        <v>0</v>
      </c>
      <c r="I17" s="22"/>
      <c r="J17" s="23"/>
      <c r="K17" s="22"/>
    </row>
    <row r="18" spans="2:11" x14ac:dyDescent="0.2">
      <c r="B18" s="17">
        <v>5</v>
      </c>
      <c r="C18" s="95"/>
      <c r="D18" s="20" t="s">
        <v>22</v>
      </c>
      <c r="E18" s="29"/>
      <c r="F18" s="29"/>
      <c r="G18" s="29"/>
      <c r="H18" s="30"/>
      <c r="I18" s="22"/>
      <c r="J18" s="23"/>
      <c r="K18" s="22"/>
    </row>
    <row r="19" spans="2:11" x14ac:dyDescent="0.2">
      <c r="B19" s="71">
        <v>6</v>
      </c>
      <c r="C19" s="95"/>
      <c r="D19" s="20" t="s">
        <v>23</v>
      </c>
      <c r="E19" s="29" t="s">
        <v>6</v>
      </c>
      <c r="F19" s="29" t="s">
        <v>5</v>
      </c>
      <c r="G19" s="29" t="s">
        <v>5</v>
      </c>
      <c r="H19" s="30" t="s">
        <v>5</v>
      </c>
      <c r="I19" s="22"/>
      <c r="J19" s="23"/>
      <c r="K19" s="22"/>
    </row>
    <row r="20" spans="2:11" x14ac:dyDescent="0.2">
      <c r="B20" s="72"/>
      <c r="C20" s="96"/>
      <c r="D20" s="20" t="s">
        <v>24</v>
      </c>
      <c r="E20" s="29" t="s">
        <v>10</v>
      </c>
      <c r="F20" s="29" t="s">
        <v>11</v>
      </c>
      <c r="G20" s="29" t="s">
        <v>10</v>
      </c>
      <c r="H20" s="30" t="s">
        <v>10</v>
      </c>
      <c r="I20" s="22"/>
      <c r="J20" s="23"/>
      <c r="K20" s="22"/>
    </row>
    <row r="21" spans="2:11" ht="1.5" customHeight="1" x14ac:dyDescent="0.2">
      <c r="B21" s="60"/>
      <c r="C21" s="61"/>
      <c r="D21" s="62"/>
      <c r="E21" s="63"/>
      <c r="F21" s="63"/>
      <c r="G21" s="63"/>
      <c r="H21" s="64"/>
      <c r="I21" s="22"/>
      <c r="J21" s="23"/>
      <c r="K21" s="22"/>
    </row>
    <row r="22" spans="2:11" x14ac:dyDescent="0.2">
      <c r="B22" s="17">
        <v>3</v>
      </c>
      <c r="C22" s="94" t="s">
        <v>38</v>
      </c>
      <c r="D22" s="20" t="s">
        <v>20</v>
      </c>
      <c r="E22" s="29"/>
      <c r="F22" s="29"/>
      <c r="G22" s="29"/>
      <c r="H22" s="29"/>
      <c r="I22" s="22"/>
      <c r="J22" s="23"/>
      <c r="K22" s="22"/>
    </row>
    <row r="23" spans="2:11" x14ac:dyDescent="0.2">
      <c r="B23" s="17">
        <v>4</v>
      </c>
      <c r="C23" s="95"/>
      <c r="D23" s="20" t="s">
        <v>21</v>
      </c>
      <c r="E23" s="29" t="s">
        <v>1</v>
      </c>
      <c r="F23" s="29" t="s">
        <v>1</v>
      </c>
      <c r="G23" s="29" t="s">
        <v>1</v>
      </c>
      <c r="H23" s="30" t="s">
        <v>0</v>
      </c>
      <c r="I23" s="22"/>
      <c r="J23" s="23"/>
      <c r="K23" s="22"/>
    </row>
    <row r="24" spans="2:11" x14ac:dyDescent="0.2">
      <c r="B24" s="17">
        <v>5</v>
      </c>
      <c r="C24" s="95"/>
      <c r="D24" s="20" t="s">
        <v>22</v>
      </c>
      <c r="E24" s="29"/>
      <c r="F24" s="29"/>
      <c r="G24" s="29"/>
      <c r="H24" s="30"/>
      <c r="I24" s="22"/>
      <c r="J24" s="23"/>
      <c r="K24" s="22"/>
    </row>
    <row r="25" spans="2:11" x14ac:dyDescent="0.2">
      <c r="B25" s="71">
        <v>6</v>
      </c>
      <c r="C25" s="95"/>
      <c r="D25" s="20" t="s">
        <v>23</v>
      </c>
      <c r="E25" s="29" t="s">
        <v>6</v>
      </c>
      <c r="F25" s="29" t="s">
        <v>5</v>
      </c>
      <c r="G25" s="29" t="s">
        <v>5</v>
      </c>
      <c r="H25" s="30" t="s">
        <v>5</v>
      </c>
      <c r="I25" s="22"/>
      <c r="J25" s="23"/>
      <c r="K25" s="22"/>
    </row>
    <row r="26" spans="2:11" x14ac:dyDescent="0.2">
      <c r="B26" s="72"/>
      <c r="C26" s="96"/>
      <c r="D26" s="20" t="s">
        <v>24</v>
      </c>
      <c r="E26" s="29" t="s">
        <v>10</v>
      </c>
      <c r="F26" s="29" t="s">
        <v>11</v>
      </c>
      <c r="G26" s="29" t="s">
        <v>10</v>
      </c>
      <c r="H26" s="30" t="s">
        <v>10</v>
      </c>
      <c r="I26" s="22"/>
      <c r="J26" s="23"/>
      <c r="K26" s="22"/>
    </row>
    <row r="27" spans="2:11" ht="1.5" customHeight="1" x14ac:dyDescent="0.2">
      <c r="B27" s="60"/>
      <c r="C27" s="66"/>
      <c r="D27" s="62"/>
      <c r="E27" s="63"/>
      <c r="F27" s="63"/>
      <c r="G27" s="63"/>
      <c r="H27" s="64"/>
      <c r="I27" s="22"/>
      <c r="J27" s="23"/>
      <c r="K27" s="22"/>
    </row>
    <row r="28" spans="2:11" x14ac:dyDescent="0.2">
      <c r="B28" s="17">
        <v>3</v>
      </c>
      <c r="C28" s="94" t="s">
        <v>44</v>
      </c>
      <c r="D28" s="20" t="s">
        <v>20</v>
      </c>
      <c r="E28" s="29"/>
      <c r="F28" s="29"/>
      <c r="G28" s="29"/>
      <c r="H28" s="30"/>
      <c r="I28" s="21"/>
      <c r="J28" s="21"/>
      <c r="K28" s="21"/>
    </row>
    <row r="29" spans="2:11" x14ac:dyDescent="0.2">
      <c r="B29" s="17">
        <v>4</v>
      </c>
      <c r="C29" s="95"/>
      <c r="D29" s="20" t="s">
        <v>21</v>
      </c>
      <c r="E29" s="29" t="s">
        <v>1</v>
      </c>
      <c r="F29" s="29" t="s">
        <v>1</v>
      </c>
      <c r="G29" s="29" t="s">
        <v>1</v>
      </c>
      <c r="H29" s="30" t="s">
        <v>0</v>
      </c>
      <c r="I29" s="22"/>
      <c r="J29" s="23"/>
      <c r="K29" s="22"/>
    </row>
    <row r="30" spans="2:11" x14ac:dyDescent="0.2">
      <c r="B30" s="17">
        <v>5</v>
      </c>
      <c r="C30" s="95"/>
      <c r="D30" s="20" t="s">
        <v>22</v>
      </c>
      <c r="E30" s="29"/>
      <c r="F30" s="29"/>
      <c r="G30" s="29"/>
      <c r="H30" s="30"/>
      <c r="I30" s="22"/>
      <c r="J30" s="23"/>
      <c r="K30" s="22"/>
    </row>
    <row r="31" spans="2:11" x14ac:dyDescent="0.2">
      <c r="B31" s="71">
        <v>6</v>
      </c>
      <c r="C31" s="95"/>
      <c r="D31" s="20" t="s">
        <v>23</v>
      </c>
      <c r="E31" s="29" t="s">
        <v>6</v>
      </c>
      <c r="F31" s="29" t="s">
        <v>5</v>
      </c>
      <c r="G31" s="29" t="s">
        <v>5</v>
      </c>
      <c r="H31" s="30" t="s">
        <v>5</v>
      </c>
      <c r="I31" s="22"/>
      <c r="J31" s="23"/>
      <c r="K31" s="22"/>
    </row>
    <row r="32" spans="2:11" x14ac:dyDescent="0.2">
      <c r="B32" s="72"/>
      <c r="C32" s="96"/>
      <c r="D32" s="20" t="s">
        <v>24</v>
      </c>
      <c r="E32" s="29" t="s">
        <v>10</v>
      </c>
      <c r="F32" s="29" t="s">
        <v>11</v>
      </c>
      <c r="G32" s="29" t="s">
        <v>10</v>
      </c>
      <c r="H32" s="30" t="s">
        <v>10</v>
      </c>
      <c r="I32" s="22"/>
      <c r="J32" s="23"/>
      <c r="K32" s="22"/>
    </row>
    <row r="33" spans="2:11" ht="1.5" customHeight="1" x14ac:dyDescent="0.2">
      <c r="B33" s="60"/>
      <c r="C33" s="61"/>
      <c r="D33" s="62"/>
      <c r="E33" s="63"/>
      <c r="F33" s="63"/>
      <c r="G33" s="63"/>
      <c r="H33" s="64"/>
      <c r="I33" s="22"/>
      <c r="J33" s="23"/>
      <c r="K33" s="22"/>
    </row>
    <row r="34" spans="2:11" x14ac:dyDescent="0.2">
      <c r="B34" s="17">
        <v>3</v>
      </c>
      <c r="C34" s="94" t="s">
        <v>45</v>
      </c>
      <c r="D34" s="20" t="s">
        <v>20</v>
      </c>
      <c r="E34" s="29" t="s">
        <v>47</v>
      </c>
      <c r="F34" s="29"/>
      <c r="G34" s="29"/>
      <c r="H34" s="29"/>
      <c r="I34" s="22"/>
      <c r="J34" s="23"/>
      <c r="K34" s="22"/>
    </row>
    <row r="35" spans="2:11" x14ac:dyDescent="0.2">
      <c r="B35" s="17">
        <v>4</v>
      </c>
      <c r="C35" s="95"/>
      <c r="D35" s="20" t="s">
        <v>21</v>
      </c>
      <c r="E35" s="29" t="s">
        <v>1</v>
      </c>
      <c r="F35" s="29" t="s">
        <v>1</v>
      </c>
      <c r="G35" s="29" t="s">
        <v>1</v>
      </c>
      <c r="H35" s="30" t="s">
        <v>0</v>
      </c>
      <c r="I35" s="22"/>
      <c r="J35" s="23"/>
      <c r="K35" s="22"/>
    </row>
    <row r="36" spans="2:11" x14ac:dyDescent="0.2">
      <c r="B36" s="17">
        <v>5</v>
      </c>
      <c r="C36" s="95"/>
      <c r="D36" s="20" t="s">
        <v>22</v>
      </c>
      <c r="E36" s="29"/>
      <c r="F36" s="29"/>
      <c r="G36" s="29"/>
      <c r="H36" s="30"/>
      <c r="I36" s="22"/>
      <c r="J36" s="23"/>
      <c r="K36" s="22"/>
    </row>
    <row r="37" spans="2:11" x14ac:dyDescent="0.2">
      <c r="B37" s="71">
        <v>6</v>
      </c>
      <c r="C37" s="95"/>
      <c r="D37" s="20" t="s">
        <v>23</v>
      </c>
      <c r="E37" s="29" t="s">
        <v>6</v>
      </c>
      <c r="F37" s="29" t="s">
        <v>5</v>
      </c>
      <c r="G37" s="29" t="s">
        <v>5</v>
      </c>
      <c r="H37" s="30" t="s">
        <v>5</v>
      </c>
      <c r="I37" s="22"/>
      <c r="J37" s="23"/>
      <c r="K37" s="22"/>
    </row>
    <row r="38" spans="2:11" x14ac:dyDescent="0.2">
      <c r="B38" s="72"/>
      <c r="C38" s="96"/>
      <c r="D38" s="20" t="s">
        <v>24</v>
      </c>
      <c r="E38" s="29" t="s">
        <v>10</v>
      </c>
      <c r="F38" s="29" t="s">
        <v>11</v>
      </c>
      <c r="G38" s="29" t="s">
        <v>10</v>
      </c>
      <c r="H38" s="30" t="s">
        <v>10</v>
      </c>
      <c r="I38" s="22"/>
      <c r="J38" s="23"/>
      <c r="K38" s="22"/>
    </row>
    <row r="39" spans="2:11" x14ac:dyDescent="0.2">
      <c r="B39" s="83">
        <v>7</v>
      </c>
      <c r="C39" s="84"/>
      <c r="D39" s="20" t="s">
        <v>46</v>
      </c>
      <c r="E39" s="35" t="e">
        <f>Calculations!B88</f>
        <v>#VALUE!</v>
      </c>
      <c r="F39" s="35" t="e">
        <f>Calculations!C88</f>
        <v>#NUM!</v>
      </c>
      <c r="G39" s="35" t="e">
        <f>Calculations!D88</f>
        <v>#NUM!</v>
      </c>
      <c r="H39" s="35" t="e">
        <f>Calculations!E88</f>
        <v>#NUM!</v>
      </c>
      <c r="I39" s="22"/>
      <c r="J39" s="23"/>
      <c r="K39" s="22"/>
    </row>
    <row r="40" spans="2:11" ht="13.5" thickBot="1" x14ac:dyDescent="0.25">
      <c r="B40" s="85">
        <v>8</v>
      </c>
      <c r="C40" s="86"/>
      <c r="D40" s="26" t="s">
        <v>26</v>
      </c>
      <c r="E40" s="36" t="e">
        <f>Calculations!B89</f>
        <v>#VALUE!</v>
      </c>
      <c r="F40" s="36" t="e">
        <f>Calculations!C89</f>
        <v>#NUM!</v>
      </c>
      <c r="G40" s="36" t="e">
        <f>Calculations!D89</f>
        <v>#NUM!</v>
      </c>
      <c r="H40" s="36" t="e">
        <f>Calculations!E89</f>
        <v>#NUM!</v>
      </c>
      <c r="I40" s="22"/>
      <c r="J40" s="23"/>
      <c r="K40" s="22"/>
    </row>
    <row r="41" spans="2:11" x14ac:dyDescent="0.2">
      <c r="I41" s="22"/>
      <c r="J41" s="27"/>
      <c r="K41" s="22"/>
    </row>
  </sheetData>
  <sheetProtection algorithmName="SHA-512" hashValue="aZsyOgGPrG9oeReJ10zg+CUG8POLDNjlMpaxuy5l2pXxMeWcTj6+9avDkoZhmIYfT9CYtPFHaRAsTKfZXF63bg==" saltValue="onFUnHqwTZgqjbobhZ89+Q==" spinCount="100000" sheet="1" objects="1" scenarios="1" selectLockedCells="1"/>
  <customSheetViews>
    <customSheetView guid="{8BB8DD52-1B97-49AD-A713-745A6943DFFB}" showGridLines="0" topLeftCell="A9">
      <selection activeCell="I32" sqref="I32"/>
    </customSheetView>
    <customSheetView guid="{17531B80-1EB9-4507-A1D1-E7B2B3946FBE}" showGridLines="0" topLeftCell="A9">
      <selection activeCell="I32" sqref="I32"/>
    </customSheetView>
  </customSheetViews>
  <mergeCells count="23">
    <mergeCell ref="F7:G7"/>
    <mergeCell ref="E2:G2"/>
    <mergeCell ref="F3:G3"/>
    <mergeCell ref="F4:G4"/>
    <mergeCell ref="F5:G5"/>
    <mergeCell ref="F6:G6"/>
    <mergeCell ref="F8:G8"/>
    <mergeCell ref="F9:G9"/>
    <mergeCell ref="F10:G10"/>
    <mergeCell ref="F11:G11"/>
    <mergeCell ref="C28:C32"/>
    <mergeCell ref="B13:C13"/>
    <mergeCell ref="B14:C14"/>
    <mergeCell ref="B15:C15"/>
    <mergeCell ref="C16:C20"/>
    <mergeCell ref="B19:B20"/>
    <mergeCell ref="C22:C26"/>
    <mergeCell ref="B25:B26"/>
    <mergeCell ref="C34:C38"/>
    <mergeCell ref="B37:B38"/>
    <mergeCell ref="B39:C39"/>
    <mergeCell ref="B40:C40"/>
    <mergeCell ref="B31:B32"/>
  </mergeCells>
  <conditionalFormatting sqref="E40:H40">
    <cfRule type="containsText" dxfId="1" priority="1" operator="containsText" text="pass">
      <formula>NOT(ISERROR(SEARCH("pass",E40)))</formula>
    </cfRule>
    <cfRule type="containsText" dxfId="0" priority="2" operator="containsText" text="fail">
      <formula>NOT(ISERROR(SEARCH("fail",E40)))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66A615F-BB7B-4652-A2AE-713EB4A1B0D0}">
          <x14:formula1>
            <xm:f>Calculations!$M$5:$M$7</xm:f>
          </x14:formula1>
          <xm:sqref>E17:H17 E23:H23 E29:H29 E35:H35</xm:sqref>
        </x14:dataValidation>
        <x14:dataValidation type="list" allowBlank="1" showInputMessage="1" showErrorMessage="1" xr:uid="{A8D4B4E7-06D0-4964-843B-7F6D20C35F5E}">
          <x14:formula1>
            <xm:f>Calculations!$Q$5:$Q$7</xm:f>
          </x14:formula1>
          <xm:sqref>E20:H21 E26:H27 E38:H38 E32:H33</xm:sqref>
        </x14:dataValidation>
        <x14:dataValidation type="list" allowBlank="1" showInputMessage="1" showErrorMessage="1" xr:uid="{7E8E083B-3548-4A48-BFC6-E58255BFDA5E}">
          <x14:formula1>
            <xm:f>Calculations!$O$5:$O$10</xm:f>
          </x14:formula1>
          <xm:sqref>E19:H19 E25:H25 E31:H31 E37:H37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37A9-7984-4EC1-9118-F65041958BE1}">
  <dimension ref="A1:R89"/>
  <sheetViews>
    <sheetView showGridLines="0" topLeftCell="S7" workbookViewId="0">
      <selection activeCell="R7" sqref="A1:R1048576"/>
    </sheetView>
  </sheetViews>
  <sheetFormatPr defaultColWidth="9.140625" defaultRowHeight="15" x14ac:dyDescent="0.25"/>
  <cols>
    <col min="1" max="1" width="9.140625" hidden="1" customWidth="1"/>
    <col min="2" max="3" width="10.28515625" style="67" hidden="1" customWidth="1"/>
    <col min="4" max="12" width="9.140625" style="67" hidden="1" customWidth="1"/>
    <col min="13" max="13" width="20.85546875" style="67" hidden="1" customWidth="1"/>
    <col min="14" max="14" width="9.140625" style="67" hidden="1" customWidth="1"/>
    <col min="15" max="15" width="35.140625" style="67" hidden="1" customWidth="1"/>
    <col min="16" max="18" width="9.140625" style="67" hidden="1" customWidth="1"/>
    <col min="19" max="19" width="9.140625" style="67" customWidth="1"/>
    <col min="20" max="16384" width="9.140625" style="67"/>
  </cols>
  <sheetData>
    <row r="1" spans="2:17" s="44" customFormat="1" ht="12.75" x14ac:dyDescent="0.25"/>
    <row r="3" spans="2:17" s="67" customFormat="1" ht="12.75" x14ac:dyDescent="0.25">
      <c r="B3" s="67">
        <f>IF('Single Heat Pump'!D11=$M$5,2,(IF('Single Heat Pump'!D11=$M$6,4,8)))</f>
        <v>4</v>
      </c>
      <c r="C3" s="67">
        <f>IF('Single Heat Pump'!E11=$M$5,2,(IF('Single Heat Pump'!E11=$M$6,4,8)))</f>
        <v>4</v>
      </c>
      <c r="D3" s="67">
        <f>IF('Single Heat Pump'!F11=$M$5,2,(IF('Single Heat Pump'!F11=$M$6,4,8)))</f>
        <v>4</v>
      </c>
      <c r="E3" s="67">
        <f>IF('Single Heat Pump'!G11=$M$5,2,(IF('Single Heat Pump'!G11=$M$6,4,8)))</f>
        <v>2</v>
      </c>
    </row>
    <row r="4" spans="2:17" s="67" customFormat="1" ht="12.75" x14ac:dyDescent="0.25">
      <c r="B4" s="68"/>
      <c r="C4" s="68"/>
      <c r="D4" s="68"/>
      <c r="E4" s="68"/>
      <c r="M4" s="67" t="s">
        <v>9</v>
      </c>
      <c r="O4" s="67" t="s">
        <v>3</v>
      </c>
      <c r="Q4" s="67" t="s">
        <v>8</v>
      </c>
    </row>
    <row r="5" spans="2:17" s="67" customFormat="1" ht="12.75" x14ac:dyDescent="0.25">
      <c r="B5" s="67">
        <f>10*LOG(B3/(4*PI()*('Single Heat Pump'!D12^2)))</f>
        <v>-21.873459527226476</v>
      </c>
      <c r="C5" s="67" t="e">
        <f>10*LOG(C3/(4*PI()*('Single Heat Pump'!E12^2)))</f>
        <v>#DIV/0!</v>
      </c>
      <c r="D5" s="67" t="e">
        <f>10*LOG(D3/(4*PI()*('Single Heat Pump'!F12^2)))</f>
        <v>#DIV/0!</v>
      </c>
      <c r="E5" s="67" t="e">
        <f>10*LOG(E3/(4*PI()*('Single Heat Pump'!G12^2)))</f>
        <v>#DIV/0!</v>
      </c>
      <c r="M5" s="67" t="s">
        <v>0</v>
      </c>
      <c r="O5" s="67" t="s">
        <v>13</v>
      </c>
      <c r="Q5" s="67" t="s">
        <v>10</v>
      </c>
    </row>
    <row r="6" spans="2:17" s="67" customFormat="1" ht="12.75" x14ac:dyDescent="0.25">
      <c r="B6" s="67">
        <f>IF(OR('Single Heat Pump'!D13=$O$5,'Single Heat Pump'!D13=$O$6),-10,IF('Single Heat Pump'!D13=$O$7,-5,0))</f>
        <v>-10</v>
      </c>
      <c r="C6" s="67">
        <f>IF(OR('Single Heat Pump'!E13=$O$5,'Single Heat Pump'!E13=$O$6),-10,IF('Single Heat Pump'!E13=$O$7,-5,0))</f>
        <v>-5</v>
      </c>
      <c r="D6" s="67">
        <f>IF(OR('Single Heat Pump'!F13=$O$5,'Single Heat Pump'!F13=$O$6),-10,IF('Single Heat Pump'!F13=$O$7,-5,0))</f>
        <v>-5</v>
      </c>
      <c r="E6" s="67">
        <f>IF(OR('Single Heat Pump'!G13=$O$5,'Single Heat Pump'!G13=$O$6),-10,IF('Single Heat Pump'!G13=$O$7,-5,0))</f>
        <v>-5</v>
      </c>
      <c r="M6" s="67" t="s">
        <v>1</v>
      </c>
      <c r="O6" s="67" t="s">
        <v>4</v>
      </c>
      <c r="Q6" s="67" t="s">
        <v>11</v>
      </c>
    </row>
    <row r="7" spans="2:17" s="67" customFormat="1" ht="12.75" x14ac:dyDescent="0.25">
      <c r="B7" s="67">
        <f>IF(AND(B6=-10,'Single Heat Pump'!D14=$Q$5),-10,IF(AND(B6=-10,'Single Heat Pump'!D14=$Q$6),-5,IF(AND(B6=-5,'Single Heat Pump'!D14=$Q$5),-5,IF(AND(B6=-5,'Single Heat Pump'!D14=$Q$6),-2.5,0))))</f>
        <v>-5</v>
      </c>
      <c r="C7" s="67">
        <f>IF(AND(C6=-10,'Single Heat Pump'!E14=$Q$5),-10,IF(AND(C6=-10,'Single Heat Pump'!E14=$Q$6),-5,IF(AND(C6=-5,'Single Heat Pump'!E14=$Q$5),-5,IF(AND(C6=-5,'Single Heat Pump'!E14=$Q$6),-2.5,0))))</f>
        <v>-2.5</v>
      </c>
      <c r="D7" s="67">
        <f>IF(AND(D6=-10,'Single Heat Pump'!F14=$Q$5),-10,IF(AND(D6=-10,'Single Heat Pump'!F14=$Q$6),-5,IF(AND(D6=-5,'Single Heat Pump'!F14=$Q$5),-5,IF(AND(D6=-5,'Single Heat Pump'!F14=$Q$6),-2.5,0))))</f>
        <v>-5</v>
      </c>
      <c r="E7" s="67">
        <f>IF(AND(E6=-10,'Single Heat Pump'!G14=$Q$5),-10,IF(AND(E6=-10,'Single Heat Pump'!G14=$Q$6),-5,IF(AND(E6=-5,'Single Heat Pump'!G14=$Q$5),-5,IF(AND(E6=-5,'Single Heat Pump'!G14=$Q$6),-2.5,0))))</f>
        <v>-5</v>
      </c>
      <c r="M7" s="67" t="s">
        <v>2</v>
      </c>
      <c r="O7" s="67" t="s">
        <v>5</v>
      </c>
      <c r="Q7" s="67" t="s">
        <v>12</v>
      </c>
    </row>
    <row r="8" spans="2:17" s="67" customFormat="1" ht="12.75" x14ac:dyDescent="0.25">
      <c r="B8" s="68"/>
      <c r="C8" s="68"/>
      <c r="D8" s="68"/>
      <c r="E8" s="68"/>
      <c r="O8" s="67" t="s">
        <v>6</v>
      </c>
    </row>
    <row r="9" spans="2:17" s="67" customFormat="1" ht="12.75" x14ac:dyDescent="0.25">
      <c r="B9" s="68">
        <f>ROUND(B5+B7+'Single Heat Pump'!D10,1)</f>
        <v>31.1</v>
      </c>
      <c r="C9" s="68" t="e">
        <f>ROUND(C5+C7+'Single Heat Pump'!E10,1)</f>
        <v>#DIV/0!</v>
      </c>
      <c r="D9" s="68" t="e">
        <f>ROUND(D5+D7+'Single Heat Pump'!F10,1)</f>
        <v>#DIV/0!</v>
      </c>
      <c r="E9" s="68" t="e">
        <f>ROUND(E5+E7+'Single Heat Pump'!G10,1)</f>
        <v>#DIV/0!</v>
      </c>
      <c r="O9" s="67" t="s">
        <v>7</v>
      </c>
    </row>
    <row r="10" spans="2:17" s="67" customFormat="1" ht="12.75" x14ac:dyDescent="0.25">
      <c r="O10" s="67" t="s">
        <v>27</v>
      </c>
    </row>
    <row r="11" spans="2:17" s="67" customFormat="1" ht="12.75" x14ac:dyDescent="0.25">
      <c r="B11" s="67" t="str">
        <f>IF(B9&lt;37.1,"pass","fail")</f>
        <v>pass</v>
      </c>
      <c r="C11" s="67" t="e">
        <f>IF(C9&lt;37.1,"pass","fail")</f>
        <v>#DIV/0!</v>
      </c>
      <c r="D11" s="67" t="e">
        <f>IF(D9&lt;37.1,"pass","fail")</f>
        <v>#DIV/0!</v>
      </c>
      <c r="E11" s="67" t="e">
        <f>IF(E9&lt;37.1,"pass","fail")</f>
        <v>#DIV/0!</v>
      </c>
    </row>
    <row r="13" spans="2:17" s="44" customFormat="1" ht="12.75" x14ac:dyDescent="0.25"/>
    <row r="15" spans="2:17" s="67" customFormat="1" ht="12.75" x14ac:dyDescent="0.25">
      <c r="B15" s="67">
        <f>IF('Two Heat Pumps'!E13=$M$17,2,(IF('Two Heat Pumps'!E13=$M$18,4,8)))</f>
        <v>4</v>
      </c>
      <c r="C15" s="67">
        <f>IF('Two Heat Pumps'!F13=$M$17,2,(IF('Two Heat Pumps'!F13=$M$18,4,8)))</f>
        <v>4</v>
      </c>
      <c r="D15" s="67">
        <f>IF('Two Heat Pumps'!G13=$M$17,2,(IF('Two Heat Pumps'!G13=$M$18,4,8)))</f>
        <v>4</v>
      </c>
      <c r="E15" s="67">
        <f>IF('Two Heat Pumps'!H13=$M$17,2,(IF('Two Heat Pumps'!H13=$M$18,4,8)))</f>
        <v>2</v>
      </c>
    </row>
    <row r="16" spans="2:17" s="67" customFormat="1" ht="12.75" x14ac:dyDescent="0.25">
      <c r="B16" s="68"/>
      <c r="C16" s="68"/>
      <c r="D16" s="68"/>
      <c r="E16" s="68"/>
      <c r="M16" s="67" t="s">
        <v>9</v>
      </c>
      <c r="O16" s="67" t="s">
        <v>3</v>
      </c>
      <c r="Q16" s="67" t="s">
        <v>8</v>
      </c>
    </row>
    <row r="17" spans="2:17" s="67" customFormat="1" ht="12.75" x14ac:dyDescent="0.25">
      <c r="B17" s="67" t="e">
        <f>10*LOG(B15/(4*PI()*('Two Heat Pumps'!E14^2)))</f>
        <v>#DIV/0!</v>
      </c>
      <c r="C17" s="67" t="e">
        <f>10*LOG(C15/(4*PI()*('Two Heat Pumps'!F14^2)))</f>
        <v>#DIV/0!</v>
      </c>
      <c r="D17" s="67" t="e">
        <f>10*LOG(D15/(4*PI()*('Two Heat Pumps'!G14^2)))</f>
        <v>#DIV/0!</v>
      </c>
      <c r="E17" s="67" t="e">
        <f>10*LOG(E15/(4*PI()*('Two Heat Pumps'!H14^2)))</f>
        <v>#DIV/0!</v>
      </c>
      <c r="M17" s="67" t="s">
        <v>0</v>
      </c>
      <c r="O17" s="67" t="s">
        <v>13</v>
      </c>
      <c r="Q17" s="67" t="s">
        <v>10</v>
      </c>
    </row>
    <row r="18" spans="2:17" s="67" customFormat="1" ht="12.75" x14ac:dyDescent="0.25">
      <c r="B18" s="67">
        <f>IF(OR('Two Heat Pumps'!E15=$O$17,'Two Heat Pumps'!E15=$O$18),-10,IF('Two Heat Pumps'!E15=$O$19,-5,0))</f>
        <v>0</v>
      </c>
      <c r="C18" s="67">
        <f>IF(OR('Two Heat Pumps'!F15=$O$17,'Two Heat Pumps'!F15=$O$18),-10,IF('Two Heat Pumps'!F15=$O$19,-5,0))</f>
        <v>0</v>
      </c>
      <c r="D18" s="67">
        <f>IF(OR('Two Heat Pumps'!G15=$O$17,'Two Heat Pumps'!G15=$O$18),-10,IF('Two Heat Pumps'!G15=$O$19,-5,0))</f>
        <v>-5</v>
      </c>
      <c r="E18" s="67">
        <f>IF(OR('Two Heat Pumps'!H15=$O$17,'Two Heat Pumps'!H15=$O$18),-10,IF('Two Heat Pumps'!H15=$O$19,-5,0))</f>
        <v>-5</v>
      </c>
      <c r="M18" s="67" t="s">
        <v>1</v>
      </c>
      <c r="O18" s="67" t="s">
        <v>4</v>
      </c>
      <c r="Q18" s="67" t="s">
        <v>11</v>
      </c>
    </row>
    <row r="19" spans="2:17" s="67" customFormat="1" ht="12.75" x14ac:dyDescent="0.25">
      <c r="B19" s="67">
        <f>IF(AND(B18=-10,'Two Heat Pumps'!E16=$Q$17),-10,IF(AND(B18=-10,'Two Heat Pumps'!E16=$Q$18),-5,IF(AND(B18=-5,'Two Heat Pumps'!E16=$Q$17),-5,IF(AND(B18=-5,'Two Heat Pumps'!E16=$Q$18),-2.5,0))))</f>
        <v>0</v>
      </c>
      <c r="C19" s="67">
        <f>IF(AND(C18=-10,'Two Heat Pumps'!F16=$Q$17),-10,IF(AND(C18=-10,'Two Heat Pumps'!F16=$Q$18),-5,IF(AND(C18=-5,'Two Heat Pumps'!F16=$Q$17),-5,IF(AND(C18=-5,'Two Heat Pumps'!F16=$Q$18),-2.5,0))))</f>
        <v>0</v>
      </c>
      <c r="D19" s="67">
        <f>IF(AND(D18=-10,'Two Heat Pumps'!G16=$Q$17),-10,IF(AND(D18=-10,'Two Heat Pumps'!G16=$Q$18),-5,IF(AND(D18=-5,'Two Heat Pumps'!G16=$Q$17),-5,IF(AND(D18=-5,'Two Heat Pumps'!G16=$Q$18),-2.5,0))))</f>
        <v>-5</v>
      </c>
      <c r="E19" s="67">
        <f>IF(AND(E18=-10,'Two Heat Pumps'!H16=$Q$17),-10,IF(AND(E18=-10,'Two Heat Pumps'!H16=$Q$18),-5,IF(AND(E18=-5,'Two Heat Pumps'!H16=$Q$17),-5,IF(AND(E18=-5,'Two Heat Pumps'!H16=$Q$18),-2.5,0))))</f>
        <v>-5</v>
      </c>
      <c r="M19" s="67" t="s">
        <v>2</v>
      </c>
      <c r="O19" s="67" t="s">
        <v>5</v>
      </c>
      <c r="Q19" s="67" t="s">
        <v>12</v>
      </c>
    </row>
    <row r="20" spans="2:17" s="67" customFormat="1" ht="12.75" x14ac:dyDescent="0.25">
      <c r="B20" s="68"/>
      <c r="C20" s="68"/>
      <c r="D20" s="68"/>
      <c r="E20" s="68"/>
      <c r="O20" s="67" t="s">
        <v>6</v>
      </c>
    </row>
    <row r="21" spans="2:17" s="67" customFormat="1" ht="12.75" x14ac:dyDescent="0.25">
      <c r="B21" s="68" t="e">
        <f>ROUND(B17+B19+'Two Heat Pumps'!E12,1)</f>
        <v>#DIV/0!</v>
      </c>
      <c r="C21" s="68" t="e">
        <f>ROUND(C17+C19+'Two Heat Pumps'!F12,1)</f>
        <v>#DIV/0!</v>
      </c>
      <c r="D21" s="68" t="e">
        <f>ROUND(D17+D19+'Two Heat Pumps'!G12,1)</f>
        <v>#DIV/0!</v>
      </c>
      <c r="E21" s="68" t="e">
        <f>ROUND(E17+E19+'Two Heat Pumps'!H12,1)</f>
        <v>#DIV/0!</v>
      </c>
      <c r="O21" s="67" t="s">
        <v>7</v>
      </c>
    </row>
    <row r="22" spans="2:17" s="67" customFormat="1" ht="12.75" x14ac:dyDescent="0.25">
      <c r="B22" s="67" t="e">
        <f>10^(B21/10)</f>
        <v>#DIV/0!</v>
      </c>
      <c r="C22" s="67" t="e">
        <f t="shared" ref="C22:E22" si="0">10^(C21/10)</f>
        <v>#DIV/0!</v>
      </c>
      <c r="D22" s="67" t="e">
        <f t="shared" si="0"/>
        <v>#DIV/0!</v>
      </c>
      <c r="E22" s="67" t="e">
        <f t="shared" si="0"/>
        <v>#DIV/0!</v>
      </c>
      <c r="O22" s="67" t="s">
        <v>27</v>
      </c>
    </row>
    <row r="24" spans="2:17" s="67" customFormat="1" ht="12.75" x14ac:dyDescent="0.25">
      <c r="B24" s="68"/>
      <c r="C24" s="68"/>
    </row>
    <row r="26" spans="2:17" s="67" customFormat="1" ht="12.75" x14ac:dyDescent="0.25">
      <c r="B26" s="67">
        <f>IF('Two Heat Pumps'!E19=$M$17,2,(IF('Two Heat Pumps'!E19=$M$18,4,8)))</f>
        <v>4</v>
      </c>
      <c r="C26" s="67">
        <f>IF('Two Heat Pumps'!F19=$M$17,2,(IF('Two Heat Pumps'!F19=$M$18,4,8)))</f>
        <v>4</v>
      </c>
      <c r="D26" s="67">
        <f>IF('Two Heat Pumps'!G19=$M$17,2,(IF('Two Heat Pumps'!G19=$M$18,4,8)))</f>
        <v>4</v>
      </c>
      <c r="E26" s="67">
        <f>IF('Two Heat Pumps'!H19=$M$17,2,(IF('Two Heat Pumps'!H19=$M$18,4,8)))</f>
        <v>2</v>
      </c>
    </row>
    <row r="27" spans="2:17" s="67" customFormat="1" ht="12.75" x14ac:dyDescent="0.25">
      <c r="B27" s="68"/>
      <c r="C27" s="68"/>
      <c r="D27" s="68"/>
      <c r="E27" s="68"/>
    </row>
    <row r="28" spans="2:17" s="67" customFormat="1" ht="12.75" x14ac:dyDescent="0.25">
      <c r="B28" s="67" t="e">
        <f>10*LOG(B26/(4*PI()*('Two Heat Pumps'!E20^2)))</f>
        <v>#DIV/0!</v>
      </c>
      <c r="C28" s="67" t="e">
        <f>10*LOG(C26/(4*PI()*('Two Heat Pumps'!F20^2)))</f>
        <v>#DIV/0!</v>
      </c>
      <c r="D28" s="67" t="e">
        <f>10*LOG(D26/(4*PI()*('Two Heat Pumps'!G20^2)))</f>
        <v>#DIV/0!</v>
      </c>
      <c r="E28" s="67" t="e">
        <f>10*LOG(E26/(4*PI()*('Two Heat Pumps'!H20^2)))</f>
        <v>#DIV/0!</v>
      </c>
    </row>
    <row r="29" spans="2:17" s="67" customFormat="1" ht="12.75" x14ac:dyDescent="0.25">
      <c r="B29" s="67">
        <f>IF(OR('Two Heat Pumps'!E21=$O$17,'Two Heat Pumps'!E21=$O$18),-10,IF('Two Heat Pumps'!E21=$O$19,-5,0))</f>
        <v>0</v>
      </c>
      <c r="C29" s="67">
        <f>IF(OR('Two Heat Pumps'!F21=$O$17,'Two Heat Pumps'!F21=$O$18),-10,IF('Two Heat Pumps'!F21=$O$19,-5,0))</f>
        <v>-5</v>
      </c>
      <c r="D29" s="67">
        <f>IF(OR('Two Heat Pumps'!G21=$O$17,'Two Heat Pumps'!G21=$O$18),-10,IF('Two Heat Pumps'!G21=$O$19,-5,0))</f>
        <v>-5</v>
      </c>
      <c r="E29" s="67">
        <f>IF(OR('Two Heat Pumps'!H21=$O$17,'Two Heat Pumps'!H21=$O$18),-10,IF('Two Heat Pumps'!H21=$O$19,-5,0))</f>
        <v>-5</v>
      </c>
    </row>
    <row r="30" spans="2:17" s="67" customFormat="1" ht="12.75" x14ac:dyDescent="0.25">
      <c r="B30" s="67">
        <f>IF(AND(B29=-10,'Two Heat Pumps'!E22=$Q$17),-10,IF(AND(B29=-10,'Two Heat Pumps'!E22=$Q$18),-5,IF(AND(B29=-5,'Two Heat Pumps'!E22=$Q$17),-5,IF(AND(B29=-5,'Two Heat Pumps'!E22=$Q$18),-2.5,0))))</f>
        <v>0</v>
      </c>
      <c r="C30" s="67">
        <f>IF(AND(C29=-10,'Two Heat Pumps'!F22=$Q$17),-10,IF(AND(C29=-10,'Two Heat Pumps'!F22=$Q$18),-5,IF(AND(C29=-5,'Two Heat Pumps'!F22=$Q$17),-5,IF(AND(C29=-5,'Two Heat Pumps'!F22=$Q$18),-2.5,0))))</f>
        <v>-2.5</v>
      </c>
      <c r="D30" s="67">
        <f>IF(AND(D29=-10,'Two Heat Pumps'!G22=$Q$17),-10,IF(AND(D29=-10,'Two Heat Pumps'!G22=$Q$18),-5,IF(AND(D29=-5,'Two Heat Pumps'!G22=$Q$17),-5,IF(AND(D29=-5,'Two Heat Pumps'!G22=$Q$18),-2.5,0))))</f>
        <v>-5</v>
      </c>
      <c r="E30" s="67">
        <f>IF(AND(E29=-10,'Two Heat Pumps'!H22=$Q$17),-10,IF(AND(E29=-10,'Two Heat Pumps'!H22=$Q$18),-5,IF(AND(E29=-5,'Two Heat Pumps'!H22=$Q$17),-5,IF(AND(E29=-5,'Two Heat Pumps'!H22=$Q$18),-2.5,0))))</f>
        <v>-5</v>
      </c>
    </row>
    <row r="31" spans="2:17" s="67" customFormat="1" ht="12.75" x14ac:dyDescent="0.25">
      <c r="B31" s="68"/>
      <c r="C31" s="68"/>
      <c r="D31" s="68"/>
      <c r="E31" s="68"/>
    </row>
    <row r="32" spans="2:17" s="67" customFormat="1" ht="12.75" x14ac:dyDescent="0.25">
      <c r="B32" s="68" t="e">
        <f>ROUND(B28+B30+'Two Heat Pumps'!E18,1)</f>
        <v>#DIV/0!</v>
      </c>
      <c r="C32" s="68" t="e">
        <f>C28+C30+'Two Heat Pumps'!F18</f>
        <v>#DIV/0!</v>
      </c>
      <c r="D32" s="68" t="e">
        <f>D28+D30+'Two Heat Pumps'!G18</f>
        <v>#DIV/0!</v>
      </c>
      <c r="E32" s="68" t="e">
        <f>E28+E30+'Two Heat Pumps'!H18</f>
        <v>#DIV/0!</v>
      </c>
    </row>
    <row r="33" spans="2:17" s="67" customFormat="1" ht="12.75" x14ac:dyDescent="0.25">
      <c r="B33" s="67" t="e">
        <f>10^(B32/10)</f>
        <v>#DIV/0!</v>
      </c>
      <c r="C33" s="67" t="e">
        <f t="shared" ref="C33" si="1">10^(C32/10)</f>
        <v>#DIV/0!</v>
      </c>
      <c r="D33" s="67" t="e">
        <f t="shared" ref="D33" si="2">10^(D32/10)</f>
        <v>#DIV/0!</v>
      </c>
      <c r="E33" s="67" t="e">
        <f t="shared" ref="E33" si="3">10^(E32/10)</f>
        <v>#DIV/0!</v>
      </c>
    </row>
    <row r="35" spans="2:17" s="67" customFormat="1" ht="12.75" x14ac:dyDescent="0.25">
      <c r="B35" s="68" t="e">
        <f>ROUND(10*LOG(SUM(B22,B33)),1)</f>
        <v>#DIV/0!</v>
      </c>
      <c r="C35" s="68" t="e">
        <f t="shared" ref="C35:E35" si="4">ROUND(10*LOG(SUM(C22,C33)),1)</f>
        <v>#DIV/0!</v>
      </c>
      <c r="D35" s="68" t="e">
        <f t="shared" si="4"/>
        <v>#DIV/0!</v>
      </c>
      <c r="E35" s="68" t="e">
        <f t="shared" si="4"/>
        <v>#DIV/0!</v>
      </c>
    </row>
    <row r="36" spans="2:17" s="67" customFormat="1" ht="12.75" x14ac:dyDescent="0.25">
      <c r="B36" s="67" t="e">
        <f>IF(B35&lt;37.1,"pass","fail")</f>
        <v>#DIV/0!</v>
      </c>
      <c r="C36" s="67" t="e">
        <f t="shared" ref="C36:E36" si="5">IF(C35&lt;37.1,"pass","fail")</f>
        <v>#DIV/0!</v>
      </c>
      <c r="D36" s="67" t="e">
        <f t="shared" si="5"/>
        <v>#DIV/0!</v>
      </c>
      <c r="E36" s="67" t="e">
        <f t="shared" si="5"/>
        <v>#DIV/0!</v>
      </c>
    </row>
    <row r="38" spans="2:17" s="44" customFormat="1" ht="12.75" x14ac:dyDescent="0.25"/>
    <row r="40" spans="2:17" s="67" customFormat="1" ht="12.75" x14ac:dyDescent="0.25">
      <c r="B40" s="67">
        <f>IF('Four Heat Pumps'!E17=$M$42,2,(IF('Four Heat Pumps'!E17=$M$43,4,8)))</f>
        <v>4</v>
      </c>
      <c r="C40" s="67">
        <f>IF('Four Heat Pumps'!F17=$M$42,2,(IF('Four Heat Pumps'!F17=$M$43,4,8)))</f>
        <v>4</v>
      </c>
      <c r="D40" s="67">
        <f>IF('Four Heat Pumps'!G17=$M$42,2,(IF('Four Heat Pumps'!G17=$M$43,4,8)))</f>
        <v>4</v>
      </c>
      <c r="E40" s="67">
        <f>IF('Four Heat Pumps'!H17=$M$42,2,(IF('Four Heat Pumps'!H17=$M$43,4,8)))</f>
        <v>2</v>
      </c>
    </row>
    <row r="41" spans="2:17" s="67" customFormat="1" ht="12.75" x14ac:dyDescent="0.25">
      <c r="B41" s="68"/>
      <c r="C41" s="68"/>
      <c r="D41" s="68"/>
      <c r="E41" s="68"/>
      <c r="M41" s="67" t="s">
        <v>9</v>
      </c>
      <c r="O41" s="67" t="s">
        <v>3</v>
      </c>
      <c r="Q41" s="67" t="s">
        <v>8</v>
      </c>
    </row>
    <row r="42" spans="2:17" s="67" customFormat="1" ht="12.75" x14ac:dyDescent="0.25">
      <c r="B42" s="67">
        <f>IF('Four Heat Pumps'!E18&gt;0,10*LOG(B40/(4*PI()*('Four Heat Pumps'!E18^2))),0)</f>
        <v>0</v>
      </c>
      <c r="C42" s="67">
        <f>IF('Four Heat Pumps'!F18&gt;0,10*LOG(C40/(4*PI()*('Four Heat Pumps'!F18^2))),0)</f>
        <v>0</v>
      </c>
      <c r="D42" s="67">
        <f>IF('Four Heat Pumps'!G18&gt;0,10*LOG(D40/(4*PI()*('Four Heat Pumps'!G18^2))),0)</f>
        <v>0</v>
      </c>
      <c r="E42" s="67">
        <f>IF('Four Heat Pumps'!H18&gt;0,10*LOG(E40/(4*PI()*('Four Heat Pumps'!H18^2))),0)</f>
        <v>0</v>
      </c>
      <c r="M42" s="67" t="s">
        <v>0</v>
      </c>
      <c r="O42" s="67" t="s">
        <v>13</v>
      </c>
      <c r="Q42" s="67" t="s">
        <v>10</v>
      </c>
    </row>
    <row r="43" spans="2:17" s="67" customFormat="1" ht="12.75" x14ac:dyDescent="0.25">
      <c r="B43" s="67">
        <f>IF(OR('Four Heat Pumps'!E19=$O$42,'Four Heat Pumps'!E19=$O$43),-10,IF('Four Heat Pumps'!E19=$O$44,-5,0))</f>
        <v>0</v>
      </c>
      <c r="C43" s="67">
        <f>IF(OR('Four Heat Pumps'!F19=$O$42,'Four Heat Pumps'!F19=$O$43),-10,IF('Four Heat Pumps'!F19=$O$44,-5,0))</f>
        <v>-5</v>
      </c>
      <c r="D43" s="67">
        <f>IF(OR('Four Heat Pumps'!G19=$O$42,'Four Heat Pumps'!G19=$O$43),-10,IF('Four Heat Pumps'!G19=$O$44,-5,0))</f>
        <v>-5</v>
      </c>
      <c r="E43" s="67">
        <f>IF(OR('Four Heat Pumps'!H19=$O$42,'Four Heat Pumps'!H19=$O$43),-10,IF('Four Heat Pumps'!H19=$O$44,-5,0))</f>
        <v>-5</v>
      </c>
      <c r="M43" s="67" t="s">
        <v>1</v>
      </c>
      <c r="O43" s="67" t="s">
        <v>4</v>
      </c>
      <c r="Q43" s="67" t="s">
        <v>11</v>
      </c>
    </row>
    <row r="44" spans="2:17" s="67" customFormat="1" ht="12.75" x14ac:dyDescent="0.25">
      <c r="B44" s="67">
        <f>IF(AND(B43=-10,'Four Heat Pumps'!E20=$Q$42),-10,IF(AND(B43=-10,'Four Heat Pumps'!E20=$Q$43),-5,IF(AND(B43=-5,'Four Heat Pumps'!E20=$Q$42),-5,IF(AND(B43=-5,'Four Heat Pumps'!E20=$Q$43),-2.5,0))))</f>
        <v>0</v>
      </c>
      <c r="C44" s="67">
        <f>IF(AND(C43=-10,'Four Heat Pumps'!F20=$Q$42),-10,IF(AND(C43=-10,'Four Heat Pumps'!F20=$Q$43),-5,IF(AND(C43=-5,'Four Heat Pumps'!F20=$Q$42),-5,IF(AND(C43=-5,'Four Heat Pumps'!F20=$Q$43),-2.5,0))))</f>
        <v>-2.5</v>
      </c>
      <c r="D44" s="67">
        <f>IF(AND(D43=-10,'Four Heat Pumps'!G20=$Q$42),-10,IF(AND(D43=-10,'Four Heat Pumps'!G20=$Q$43),-5,IF(AND(D43=-5,'Four Heat Pumps'!G20=$Q$42),-5,IF(AND(D43=-5,'Four Heat Pumps'!G20=$Q$43),-2.5,0))))</f>
        <v>-5</v>
      </c>
      <c r="E44" s="67">
        <f>IF(AND(E43=-10,'Four Heat Pumps'!H20=$Q$42),-10,IF(AND(E43=-10,'Four Heat Pumps'!H20=$Q$43),-5,IF(AND(E43=-5,'Four Heat Pumps'!H20=$Q$42),-5,IF(AND(E43=-5,'Four Heat Pumps'!H20=$Q$43),-2.5,0))))</f>
        <v>-5</v>
      </c>
      <c r="M44" s="67" t="s">
        <v>2</v>
      </c>
      <c r="O44" s="67" t="s">
        <v>5</v>
      </c>
      <c r="Q44" s="67" t="s">
        <v>12</v>
      </c>
    </row>
    <row r="45" spans="2:17" s="67" customFormat="1" ht="12.75" x14ac:dyDescent="0.25">
      <c r="B45" s="68"/>
      <c r="C45" s="68"/>
      <c r="D45" s="68"/>
      <c r="E45" s="68"/>
      <c r="O45" s="67" t="s">
        <v>6</v>
      </c>
    </row>
    <row r="46" spans="2:17" s="67" customFormat="1" ht="12.75" x14ac:dyDescent="0.25">
      <c r="B46" s="68">
        <f>ROUND(B42+B44+'Four Heat Pumps'!E16,1)</f>
        <v>0</v>
      </c>
      <c r="C46" s="68">
        <f>ROUND(C42+C44+'Four Heat Pumps'!F16,1)</f>
        <v>-2.5</v>
      </c>
      <c r="D46" s="68">
        <f>ROUND(D42+D44+'Four Heat Pumps'!G16,1)</f>
        <v>-5</v>
      </c>
      <c r="E46" s="68">
        <f>ROUND(E42+E44+'Four Heat Pumps'!H16,1)</f>
        <v>-5</v>
      </c>
      <c r="O46" s="67" t="s">
        <v>7</v>
      </c>
    </row>
    <row r="47" spans="2:17" s="67" customFormat="1" ht="12.75" x14ac:dyDescent="0.25">
      <c r="B47" s="67">
        <f>10^(B46/10)</f>
        <v>1</v>
      </c>
      <c r="C47" s="67">
        <f t="shared" ref="C47" si="6">10^(C46/10)</f>
        <v>0.56234132519034907</v>
      </c>
      <c r="D47" s="67">
        <f t="shared" ref="D47" si="7">10^(D46/10)</f>
        <v>0.31622776601683794</v>
      </c>
      <c r="E47" s="67">
        <f t="shared" ref="E47" si="8">10^(E46/10)</f>
        <v>0.31622776601683794</v>
      </c>
      <c r="O47" s="67" t="s">
        <v>27</v>
      </c>
    </row>
    <row r="49" spans="2:5" s="67" customFormat="1" ht="12.75" x14ac:dyDescent="0.25">
      <c r="B49" s="68"/>
      <c r="C49" s="68"/>
    </row>
    <row r="51" spans="2:5" s="67" customFormat="1" ht="12.75" x14ac:dyDescent="0.25">
      <c r="B51" s="67">
        <f>IF('Four Heat Pumps'!E23=$M$42,2,(IF('Four Heat Pumps'!E23=$M$43,4,8)))</f>
        <v>4</v>
      </c>
      <c r="C51" s="67">
        <f>IF('Four Heat Pumps'!F23=$M$42,2,(IF('Four Heat Pumps'!F23=$M$43,4,8)))</f>
        <v>4</v>
      </c>
      <c r="D51" s="67">
        <f>IF('Four Heat Pumps'!G23=$M$42,2,(IF('Four Heat Pumps'!G23=$M$43,4,8)))</f>
        <v>4</v>
      </c>
      <c r="E51" s="67">
        <f>IF('Four Heat Pumps'!H23=$M$42,2,(IF('Four Heat Pumps'!H23=$M$43,4,8)))</f>
        <v>2</v>
      </c>
    </row>
    <row r="52" spans="2:5" s="67" customFormat="1" ht="12.75" x14ac:dyDescent="0.25">
      <c r="B52" s="68"/>
      <c r="C52" s="68"/>
      <c r="D52" s="68"/>
      <c r="E52" s="68"/>
    </row>
    <row r="53" spans="2:5" s="67" customFormat="1" ht="12.75" x14ac:dyDescent="0.25">
      <c r="B53" s="67">
        <f>IF('Four Heat Pumps'!E24&gt;0,10*LOG(B51/(4*PI()*('Four Heat Pumps'!E24^2))),0)</f>
        <v>0</v>
      </c>
      <c r="C53" s="67">
        <f>IF('Four Heat Pumps'!F24&gt;0,10*LOG(C51/(4*PI()*('Four Heat Pumps'!F24^2))),0)</f>
        <v>0</v>
      </c>
      <c r="D53" s="67">
        <f>IF('Four Heat Pumps'!G24&gt;0,10*LOG(D51/(4*PI()*('Four Heat Pumps'!G24^2))),0)</f>
        <v>0</v>
      </c>
      <c r="E53" s="67">
        <f>IF('Four Heat Pumps'!H24&gt;0,10*LOG(E51/(4*PI()*('Four Heat Pumps'!H24^2))),0)</f>
        <v>0</v>
      </c>
    </row>
    <row r="54" spans="2:5" s="67" customFormat="1" ht="12.75" x14ac:dyDescent="0.25">
      <c r="B54" s="67">
        <f>IF(OR('Four Heat Pumps'!E25=$O$42,'Four Heat Pumps'!E25=$O$43),-10,IF('Four Heat Pumps'!E25=$O$44,-5,0))</f>
        <v>0</v>
      </c>
      <c r="C54" s="67">
        <f>IF(OR('Four Heat Pumps'!F25=$O$42,'Four Heat Pumps'!F25=$O$43),-10,IF('Four Heat Pumps'!F25=$O$44,-5,0))</f>
        <v>-5</v>
      </c>
      <c r="D54" s="67">
        <f>IF(OR('Four Heat Pumps'!G25=$O$42,'Four Heat Pumps'!G25=$O$43),-10,IF('Four Heat Pumps'!G25=$O$44,-5,0))</f>
        <v>-5</v>
      </c>
      <c r="E54" s="67">
        <f>IF(OR('Four Heat Pumps'!H25=$O$42,'Four Heat Pumps'!H25=$O$43),-10,IF('Four Heat Pumps'!H25=$O$44,-5,0))</f>
        <v>-5</v>
      </c>
    </row>
    <row r="55" spans="2:5" s="67" customFormat="1" ht="12.75" x14ac:dyDescent="0.25">
      <c r="B55" s="67">
        <f>IF(AND(B54=-10,'Four Heat Pumps'!E26=$Q$42),-10,IF(AND(B54=-10,'Four Heat Pumps'!E26=$Q$43),-5,IF(AND(B54=-5,'Four Heat Pumps'!E26=$Q$42),-5,IF(AND(B54=-5,'Four Heat Pumps'!E26=$Q$43),-2.5,0))))</f>
        <v>0</v>
      </c>
      <c r="C55" s="67">
        <f>IF(AND(C54=-10,'Four Heat Pumps'!F26=$Q$42),-10,IF(AND(C54=-10,'Four Heat Pumps'!F26=$Q$43),-5,IF(AND(C54=-5,'Four Heat Pumps'!F26=$Q$42),-5,IF(AND(C54=-5,'Four Heat Pumps'!F26=$Q$43),-2.5,0))))</f>
        <v>-2.5</v>
      </c>
      <c r="D55" s="67">
        <f>IF(AND(D54=-10,'Four Heat Pumps'!G26=$Q$42),-10,IF(AND(D54=-10,'Four Heat Pumps'!G26=$Q$43),-5,IF(AND(D54=-5,'Four Heat Pumps'!G26=$Q$42),-5,IF(AND(D54=-5,'Four Heat Pumps'!G26=$Q$43),-2.5,0))))</f>
        <v>-5</v>
      </c>
      <c r="E55" s="67">
        <f>IF(AND(E54=-10,'Four Heat Pumps'!H26=$Q$42),-10,IF(AND(E54=-10,'Four Heat Pumps'!H26=$Q$43),-5,IF(AND(E54=-5,'Four Heat Pumps'!H26=$Q$42),-5,IF(AND(E54=-5,'Four Heat Pumps'!H26=$Q$43),-2.5,0))))</f>
        <v>-5</v>
      </c>
    </row>
    <row r="56" spans="2:5" s="67" customFormat="1" ht="12.75" x14ac:dyDescent="0.25">
      <c r="B56" s="68"/>
      <c r="C56" s="68"/>
      <c r="D56" s="68"/>
      <c r="E56" s="68"/>
    </row>
    <row r="57" spans="2:5" s="67" customFormat="1" ht="12.75" x14ac:dyDescent="0.25">
      <c r="B57" s="68">
        <f>ROUND(B53+B55+'Four Heat Pumps'!E22,1)</f>
        <v>0</v>
      </c>
      <c r="C57" s="68">
        <f>ROUND(C53+C55+'Four Heat Pumps'!F22,1)</f>
        <v>-2.5</v>
      </c>
      <c r="D57" s="68">
        <f>ROUND(D53+D55+'Four Heat Pumps'!G22,1)</f>
        <v>-5</v>
      </c>
      <c r="E57" s="68">
        <f>ROUND(E53+E55+'Four Heat Pumps'!H22,1)</f>
        <v>-5</v>
      </c>
    </row>
    <row r="58" spans="2:5" s="67" customFormat="1" ht="12.75" x14ac:dyDescent="0.25">
      <c r="B58" s="67">
        <f>10^(B57/10)</f>
        <v>1</v>
      </c>
      <c r="C58" s="67">
        <f t="shared" ref="C58" si="9">10^(C57/10)</f>
        <v>0.56234132519034907</v>
      </c>
      <c r="D58" s="67">
        <f t="shared" ref="D58" si="10">10^(D57/10)</f>
        <v>0.31622776601683794</v>
      </c>
      <c r="E58" s="67">
        <f t="shared" ref="E58" si="11">10^(E57/10)</f>
        <v>0.31622776601683794</v>
      </c>
    </row>
    <row r="62" spans="2:5" s="67" customFormat="1" ht="12.75" x14ac:dyDescent="0.25">
      <c r="B62" s="67">
        <f>IF('Four Heat Pumps'!E29=$M$42,2,(IF('Four Heat Pumps'!E29=$M$43,4,8)))</f>
        <v>4</v>
      </c>
      <c r="C62" s="67">
        <f>IF('Four Heat Pumps'!F29=$M$42,2,(IF('Four Heat Pumps'!F29=$M$43,4,8)))</f>
        <v>4</v>
      </c>
      <c r="D62" s="67">
        <f>IF('Four Heat Pumps'!G29=$M$42,2,(IF('Four Heat Pumps'!G29=$M$43,4,8)))</f>
        <v>4</v>
      </c>
      <c r="E62" s="67">
        <f>IF('Four Heat Pumps'!H29=$M$42,2,(IF('Four Heat Pumps'!H29=$M$43,4,8)))</f>
        <v>2</v>
      </c>
    </row>
    <row r="63" spans="2:5" s="67" customFormat="1" ht="12.75" x14ac:dyDescent="0.25">
      <c r="B63" s="68"/>
      <c r="C63" s="68"/>
      <c r="D63" s="68"/>
      <c r="E63" s="68"/>
    </row>
    <row r="64" spans="2:5" s="67" customFormat="1" ht="12.75" x14ac:dyDescent="0.25">
      <c r="B64" s="67">
        <f>IF('Four Heat Pumps'!E30&gt;0,10*LOG(B62/(4*PI()*('Four Heat Pumps'!E30^2))),0)</f>
        <v>0</v>
      </c>
      <c r="C64" s="67">
        <f>IF('Four Heat Pumps'!F30&gt;0,10*LOG(C62/(4*PI()*('Four Heat Pumps'!F30^2))),0)</f>
        <v>0</v>
      </c>
      <c r="D64" s="67">
        <f>IF('Four Heat Pumps'!G30&gt;0,10*LOG(D62/(4*PI()*('Four Heat Pumps'!G30^2))),0)</f>
        <v>0</v>
      </c>
      <c r="E64" s="67">
        <f>IF('Four Heat Pumps'!H30&gt;0,10*LOG(E62/(4*PI()*('Four Heat Pumps'!H30^2))),0)</f>
        <v>0</v>
      </c>
    </row>
    <row r="65" spans="2:5" s="67" customFormat="1" ht="12.75" x14ac:dyDescent="0.25">
      <c r="B65" s="67">
        <f>IF(OR('Four Heat Pumps'!E31=$O$42,'Four Heat Pumps'!E31=$O$43),-10,IF('Four Heat Pumps'!E31=$O$44,-5,0))</f>
        <v>0</v>
      </c>
      <c r="C65" s="67">
        <f>IF(OR('Four Heat Pumps'!F31=$O$42,'Four Heat Pumps'!F31=$O$43),-10,IF('Four Heat Pumps'!F31=$O$44,-5,0))</f>
        <v>-5</v>
      </c>
      <c r="D65" s="67">
        <f>IF(OR('Four Heat Pumps'!G31=$O$42,'Four Heat Pumps'!G31=$O$43),-10,IF('Four Heat Pumps'!G31=$O$44,-5,0))</f>
        <v>-5</v>
      </c>
      <c r="E65" s="67">
        <f>IF(OR('Four Heat Pumps'!H31=$O$42,'Four Heat Pumps'!H31=$O$43),-10,IF('Four Heat Pumps'!H31=$O$44,-5,0))</f>
        <v>-5</v>
      </c>
    </row>
    <row r="66" spans="2:5" s="67" customFormat="1" ht="12.75" x14ac:dyDescent="0.25">
      <c r="B66" s="67">
        <f>IF(AND(B65=-10,'Four Heat Pumps'!E32=$Q$42),-10,IF(AND(B65=-10,'Four Heat Pumps'!E32=$Q$43),-5,IF(AND(B65=-5,'Four Heat Pumps'!E32=$Q$42),-5,IF(AND(B65=-5,'Four Heat Pumps'!E32=$Q$43),-2.5,0))))</f>
        <v>0</v>
      </c>
      <c r="C66" s="67">
        <f>IF(AND(C65=-10,'Four Heat Pumps'!F32=$Q$42),-10,IF(AND(C65=-10,'Four Heat Pumps'!F32=$Q$43),-5,IF(AND(C65=-5,'Four Heat Pumps'!F32=$Q$42),-5,IF(AND(C65=-5,'Four Heat Pumps'!F32=$Q$43),-2.5,0))))</f>
        <v>-2.5</v>
      </c>
      <c r="D66" s="67">
        <f>IF(AND(D65=-10,'Four Heat Pumps'!G32=$Q$42),-10,IF(AND(D65=-10,'Four Heat Pumps'!G32=$Q$43),-5,IF(AND(D65=-5,'Four Heat Pumps'!G32=$Q$42),-5,IF(AND(D65=-5,'Four Heat Pumps'!G32=$Q$43),-2.5,0))))</f>
        <v>-5</v>
      </c>
      <c r="E66" s="67">
        <f>IF(AND(E65=-10,'Four Heat Pumps'!H32=$Q$42),-10,IF(AND(E65=-10,'Four Heat Pumps'!H32=$Q$43),-5,IF(AND(E65=-5,'Four Heat Pumps'!H32=$Q$42),-5,IF(AND(E65=-5,'Four Heat Pumps'!H32=$Q$43),-2.5,0))))</f>
        <v>-5</v>
      </c>
    </row>
    <row r="67" spans="2:5" s="67" customFormat="1" ht="12.75" x14ac:dyDescent="0.25">
      <c r="B67" s="68"/>
      <c r="C67" s="68"/>
      <c r="D67" s="68"/>
      <c r="E67" s="68"/>
    </row>
    <row r="68" spans="2:5" s="67" customFormat="1" ht="12.75" x14ac:dyDescent="0.25">
      <c r="B68" s="68">
        <f>ROUND(B64+B66+'Four Heat Pumps'!E28,1)</f>
        <v>0</v>
      </c>
      <c r="C68" s="68">
        <f>ROUND(C64+C66+'Four Heat Pumps'!F28,1)</f>
        <v>-2.5</v>
      </c>
      <c r="D68" s="68">
        <f>ROUND(D64+D66+'Four Heat Pumps'!G28,1)</f>
        <v>-5</v>
      </c>
      <c r="E68" s="68">
        <f>ROUND(E64+E66+'Four Heat Pumps'!H28,1)</f>
        <v>-5</v>
      </c>
    </row>
    <row r="69" spans="2:5" s="67" customFormat="1" ht="12.75" x14ac:dyDescent="0.25">
      <c r="B69" s="67">
        <f>10^(B68/10)</f>
        <v>1</v>
      </c>
      <c r="C69" s="67">
        <f t="shared" ref="C69" si="12">10^(C68/10)</f>
        <v>0.56234132519034907</v>
      </c>
      <c r="D69" s="67">
        <f t="shared" ref="D69" si="13">10^(D68/10)</f>
        <v>0.31622776601683794</v>
      </c>
      <c r="E69" s="67">
        <f t="shared" ref="E69" si="14">10^(E68/10)</f>
        <v>0.31622776601683794</v>
      </c>
    </row>
    <row r="73" spans="2:5" s="67" customFormat="1" ht="12.75" x14ac:dyDescent="0.25">
      <c r="B73" s="67">
        <f>IF('Four Heat Pumps'!E35=$M$42,2,(IF('Four Heat Pumps'!E35=$M$43,4,8)))</f>
        <v>4</v>
      </c>
      <c r="C73" s="67">
        <f>IF('Four Heat Pumps'!F35=$M$42,2,(IF('Four Heat Pumps'!F35=$M$43,4,8)))</f>
        <v>4</v>
      </c>
      <c r="D73" s="67">
        <f>IF('Four Heat Pumps'!G35=$M$42,2,(IF('Four Heat Pumps'!G35=$M$43,4,8)))</f>
        <v>4</v>
      </c>
      <c r="E73" s="67">
        <f>IF('Four Heat Pumps'!H35=$M$42,2,(IF('Four Heat Pumps'!H35=$M$43,4,8)))</f>
        <v>2</v>
      </c>
    </row>
    <row r="74" spans="2:5" s="67" customFormat="1" ht="12.75" x14ac:dyDescent="0.25">
      <c r="B74" s="68"/>
      <c r="C74" s="68"/>
      <c r="D74" s="68"/>
      <c r="E74" s="68"/>
    </row>
    <row r="75" spans="2:5" s="67" customFormat="1" ht="12.75" x14ac:dyDescent="0.25">
      <c r="B75" s="67">
        <f>IF('Four Heat Pumps'!E36&gt;0,10*LOG(B73/(4*PI()*('Four Heat Pumps'!E36^2))),0)</f>
        <v>0</v>
      </c>
      <c r="C75" s="67">
        <f>IF('Four Heat Pumps'!F36&gt;0,10*LOG(C73/(4*PI()*('Four Heat Pumps'!F36^2))),0)</f>
        <v>0</v>
      </c>
      <c r="D75" s="67">
        <f>IF('Four Heat Pumps'!G36&gt;0,10*LOG(D73/(4*PI()*('Four Heat Pumps'!G36^2))),0)</f>
        <v>0</v>
      </c>
      <c r="E75" s="67">
        <f>IF('Four Heat Pumps'!H36&gt;0,10*LOG(E73/(4*PI()*('Four Heat Pumps'!H36^2))),0)</f>
        <v>0</v>
      </c>
    </row>
    <row r="76" spans="2:5" s="67" customFormat="1" ht="12.75" x14ac:dyDescent="0.25">
      <c r="B76" s="67">
        <f>IF(OR('Four Heat Pumps'!E37=$O$42,'Four Heat Pumps'!E37=$O$43),-10,IF('Four Heat Pumps'!E37=$O$44,-5,0))</f>
        <v>0</v>
      </c>
      <c r="C76" s="67">
        <f>IF(OR('Four Heat Pumps'!F37=$O$42,'Four Heat Pumps'!F37=$O$43),-10,IF('Four Heat Pumps'!F37=$O$44,-5,0))</f>
        <v>-5</v>
      </c>
      <c r="D76" s="67">
        <f>IF(OR('Four Heat Pumps'!G37=$O$42,'Four Heat Pumps'!G37=$O$43),-10,IF('Four Heat Pumps'!G37=$O$44,-5,0))</f>
        <v>-5</v>
      </c>
      <c r="E76" s="67">
        <f>IF(OR('Four Heat Pumps'!H37=$O$42,'Four Heat Pumps'!H37=$O$43),-10,IF('Four Heat Pumps'!H37=$O$44,-5,0))</f>
        <v>-5</v>
      </c>
    </row>
    <row r="77" spans="2:5" s="67" customFormat="1" ht="12.75" x14ac:dyDescent="0.25">
      <c r="B77" s="67">
        <f>IF(AND(B76=-10,'Four Heat Pumps'!E38=$Q$42),-10,IF(AND(B76=-10,'Four Heat Pumps'!E38=$Q$43),-5,IF(AND(B76=-5,'Four Heat Pumps'!E38=$Q$42),-5,IF(AND(B76=-5,'Four Heat Pumps'!E38=$Q$43),-2.5,0))))</f>
        <v>0</v>
      </c>
      <c r="C77" s="67">
        <f>IF(AND(C76=-10,'Four Heat Pumps'!F38=$Q$42),-10,IF(AND(C76=-10,'Four Heat Pumps'!F38=$Q$43),-5,IF(AND(C76=-5,'Four Heat Pumps'!F38=$Q$42),-5,IF(AND(C76=-5,'Four Heat Pumps'!F38=$Q$43),-2.5,0))))</f>
        <v>-2.5</v>
      </c>
      <c r="D77" s="67">
        <f>IF(AND(D76=-10,'Four Heat Pumps'!G38=$Q$42),-10,IF(AND(D76=-10,'Four Heat Pumps'!G38=$Q$43),-5,IF(AND(D76=-5,'Four Heat Pumps'!G38=$Q$42),-5,IF(AND(D76=-5,'Four Heat Pumps'!G38=$Q$43),-2.5,0))))</f>
        <v>-5</v>
      </c>
      <c r="E77" s="67">
        <f>IF(AND(E76=-10,'Four Heat Pumps'!H38=$Q$42),-10,IF(AND(E76=-10,'Four Heat Pumps'!H38=$Q$43),-5,IF(AND(E76=-5,'Four Heat Pumps'!H38=$Q$42),-5,IF(AND(E76=-5,'Four Heat Pumps'!H38=$Q$43),-2.5,0))))</f>
        <v>-5</v>
      </c>
    </row>
    <row r="78" spans="2:5" s="67" customFormat="1" ht="12.75" x14ac:dyDescent="0.25">
      <c r="B78" s="68"/>
      <c r="C78" s="68"/>
      <c r="D78" s="68"/>
      <c r="E78" s="68"/>
    </row>
    <row r="79" spans="2:5" s="67" customFormat="1" ht="12.75" x14ac:dyDescent="0.25">
      <c r="B79" s="68" t="e">
        <f>ROUND(B75+B77+'Four Heat Pumps'!E34,1)</f>
        <v>#VALUE!</v>
      </c>
      <c r="C79" s="68">
        <f>ROUND(C75+C77+'Four Heat Pumps'!F34,1)</f>
        <v>-2.5</v>
      </c>
      <c r="D79" s="68">
        <f>ROUND(D75+D77+'Four Heat Pumps'!G34,1)</f>
        <v>-5</v>
      </c>
      <c r="E79" s="68">
        <f>ROUND(E75+E77+'Four Heat Pumps'!H34,1)</f>
        <v>-5</v>
      </c>
    </row>
    <row r="80" spans="2:5" s="67" customFormat="1" ht="12.75" x14ac:dyDescent="0.25">
      <c r="B80" s="67" t="e">
        <f>10^(B79/10)</f>
        <v>#VALUE!</v>
      </c>
      <c r="C80" s="67">
        <f t="shared" ref="C80" si="15">10^(C79/10)</f>
        <v>0.56234132519034907</v>
      </c>
      <c r="D80" s="67">
        <f t="shared" ref="D80" si="16">10^(D79/10)</f>
        <v>0.31622776601683794</v>
      </c>
      <c r="E80" s="67">
        <f t="shared" ref="E80" si="17">10^(E79/10)</f>
        <v>0.31622776601683794</v>
      </c>
    </row>
    <row r="83" spans="2:5" s="67" customFormat="1" ht="12.75" x14ac:dyDescent="0.25">
      <c r="B83" s="67">
        <f>IF(B46&gt;0,B47,0)</f>
        <v>0</v>
      </c>
      <c r="C83" s="67">
        <f t="shared" ref="C83:E83" si="18">IF(C46&gt;0,C47,0)</f>
        <v>0</v>
      </c>
      <c r="D83" s="67">
        <f t="shared" si="18"/>
        <v>0</v>
      </c>
      <c r="E83" s="67">
        <f t="shared" si="18"/>
        <v>0</v>
      </c>
    </row>
    <row r="84" spans="2:5" s="67" customFormat="1" ht="12.75" x14ac:dyDescent="0.25">
      <c r="B84" s="67">
        <f>IF(B57&gt;0,B58,0)</f>
        <v>0</v>
      </c>
      <c r="C84" s="67">
        <f t="shared" ref="C84:E84" si="19">IF(C57&gt;0,C58,0)</f>
        <v>0</v>
      </c>
      <c r="D84" s="67">
        <f t="shared" si="19"/>
        <v>0</v>
      </c>
      <c r="E84" s="67">
        <f t="shared" si="19"/>
        <v>0</v>
      </c>
    </row>
    <row r="85" spans="2:5" s="67" customFormat="1" ht="12.75" x14ac:dyDescent="0.25">
      <c r="B85" s="67">
        <f>IF(B68&gt;0,B69,0)</f>
        <v>0</v>
      </c>
      <c r="C85" s="67">
        <f t="shared" ref="C85:E85" si="20">IF(C68&gt;0,C69,0)</f>
        <v>0</v>
      </c>
      <c r="D85" s="67">
        <f t="shared" si="20"/>
        <v>0</v>
      </c>
      <c r="E85" s="67">
        <f t="shared" si="20"/>
        <v>0</v>
      </c>
    </row>
    <row r="86" spans="2:5" s="67" customFormat="1" ht="12.75" x14ac:dyDescent="0.25">
      <c r="B86" s="67" t="e">
        <f>IF(B79&gt;0,B80,0)</f>
        <v>#VALUE!</v>
      </c>
      <c r="C86" s="67">
        <f t="shared" ref="C86:E86" si="21">IF(C79&gt;0,C80,0)</f>
        <v>0</v>
      </c>
      <c r="D86" s="67">
        <f t="shared" si="21"/>
        <v>0</v>
      </c>
      <c r="E86" s="67">
        <f t="shared" si="21"/>
        <v>0</v>
      </c>
    </row>
    <row r="88" spans="2:5" s="67" customFormat="1" ht="12.75" x14ac:dyDescent="0.25">
      <c r="B88" s="67" t="e">
        <f>ROUND(10*LOG(SUM(B83:B86)),1)</f>
        <v>#VALUE!</v>
      </c>
      <c r="C88" s="67" t="e">
        <f t="shared" ref="C88:E88" si="22">ROUND(10*LOG(SUM(C83:C86)),1)</f>
        <v>#NUM!</v>
      </c>
      <c r="D88" s="67" t="e">
        <f t="shared" si="22"/>
        <v>#NUM!</v>
      </c>
      <c r="E88" s="67" t="e">
        <f t="shared" si="22"/>
        <v>#NUM!</v>
      </c>
    </row>
    <row r="89" spans="2:5" s="67" customFormat="1" ht="12.75" x14ac:dyDescent="0.25">
      <c r="B89" s="67" t="e">
        <f>IF(B88&lt;37.1,"pass","fail")</f>
        <v>#VALUE!</v>
      </c>
      <c r="C89" s="67" t="e">
        <f t="shared" ref="C89" si="23">IF(C88&lt;37.1,"pass","fail")</f>
        <v>#NUM!</v>
      </c>
      <c r="D89" s="67" t="e">
        <f t="shared" ref="D89" si="24">IF(D88&lt;37.1,"pass","fail")</f>
        <v>#NUM!</v>
      </c>
      <c r="E89" s="67" t="e">
        <f t="shared" ref="E89" si="25">IF(E88&lt;37.1,"pass","fail")</f>
        <v>#NUM!</v>
      </c>
    </row>
  </sheetData>
  <sheetProtection algorithmName="SHA-512" hashValue="JZdLNabAy5R3rzV7uFbE/v/1/qmhROX2Pz2vWZSgOaLCgZ5OHXBePoEiAbkJ+6o8XCL1n/CItxhOMnINupuwzg==" saltValue="1Xujymqhc1XOBtViXA1Y7g==" spinCount="100000" sheet="1" objects="1" scenarios="1" selectLockedCells="1" selectUnlockedCells="1"/>
  <customSheetViews>
    <customSheetView guid="{8BB8DD52-1B97-49AD-A713-745A6943DFFB}" topLeftCell="Z13">
      <selection activeCell="T13" sqref="T1:BA1048576"/>
    </customSheetView>
    <customSheetView guid="{17531B80-1EB9-4507-A1D1-E7B2B3946FBE}" topLeftCell="A13">
      <selection activeCell="A13" sqref="A1:T1048576"/>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c873d5-23b6-4984-859e-b50939a50bbb">
      <Terms xmlns="http://schemas.microsoft.com/office/infopath/2007/PartnerControls"/>
    </lcf76f155ced4ddcb4097134ff3c332f>
    <TaxCatchAll xmlns="1204e082-ddfc-4eaf-903e-5230b18e2d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C80033703C9B4289FA36CFBE52A624" ma:contentTypeVersion="18" ma:contentTypeDescription="Create a new document." ma:contentTypeScope="" ma:versionID="df3d1f2c912c67aab837989bc4eace5d">
  <xsd:schema xmlns:xsd="http://www.w3.org/2001/XMLSchema" xmlns:xs="http://www.w3.org/2001/XMLSchema" xmlns:p="http://schemas.microsoft.com/office/2006/metadata/properties" xmlns:ns2="10c873d5-23b6-4984-859e-b50939a50bbb" xmlns:ns3="1204e082-ddfc-4eaf-903e-5230b18e2dc9" targetNamespace="http://schemas.microsoft.com/office/2006/metadata/properties" ma:root="true" ma:fieldsID="0559938d4c14496af16d90bbea375cb6" ns2:_="" ns3:_="">
    <xsd:import namespace="10c873d5-23b6-4984-859e-b50939a50bbb"/>
    <xsd:import namespace="1204e082-ddfc-4eaf-903e-5230b18e2d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873d5-23b6-4984-859e-b50939a50b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12425d7-a59b-4313-bc0d-bbd020bd70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4e082-ddfc-4eaf-903e-5230b18e2d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bf5990-d41d-4a38-ad8f-a6ca9cf364e7}" ma:internalName="TaxCatchAll" ma:showField="CatchAllData" ma:web="1204e082-ddfc-4eaf-903e-5230b18e2d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CE1BB1-7AD9-4AAB-ABEE-3CF3030CFC34}">
  <ds:schemaRefs>
    <ds:schemaRef ds:uri="http://schemas.microsoft.com/office/2006/metadata/properties"/>
    <ds:schemaRef ds:uri="http://schemas.microsoft.com/office/infopath/2007/PartnerControls"/>
    <ds:schemaRef ds:uri="10c873d5-23b6-4984-859e-b50939a50bbb"/>
    <ds:schemaRef ds:uri="1204e082-ddfc-4eaf-903e-5230b18e2dc9"/>
  </ds:schemaRefs>
</ds:datastoreItem>
</file>

<file path=customXml/itemProps2.xml><?xml version="1.0" encoding="utf-8"?>
<ds:datastoreItem xmlns:ds="http://schemas.openxmlformats.org/officeDocument/2006/customXml" ds:itemID="{61FCFF14-40D4-4D60-AD0E-87D93C6D9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873d5-23b6-4984-859e-b50939a50bbb"/>
    <ds:schemaRef ds:uri="1204e082-ddfc-4eaf-903e-5230b18e2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D2D19A-7F32-4C1E-919F-1433DA126B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Scope</vt:lpstr>
      <vt:lpstr>Single Heat Pump</vt:lpstr>
      <vt:lpstr>Two Heat Pumps</vt:lpstr>
      <vt:lpstr>Four Heat Pumps</vt:lpstr>
      <vt:lpstr>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Hogg</dc:creator>
  <cp:lastModifiedBy>Charles Paternoster</cp:lastModifiedBy>
  <cp:lastPrinted>2025-10-31T10:30:47Z</cp:lastPrinted>
  <dcterms:created xsi:type="dcterms:W3CDTF">2024-07-31T09:28:43Z</dcterms:created>
  <dcterms:modified xsi:type="dcterms:W3CDTF">2026-06-17T16:19:19Z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0x01010059C80033703C9B4289FA36CFBE52A624</vt:lpwstr>
  </property>
</Properties>
</file>