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xl/tables/table14.xml" ContentType="application/vnd.openxmlformats-officedocument.spreadsheetml.table+xml"/>
  <Override PartName="/xl/tables/table7.xml" ContentType="application/vnd.openxmlformats-officedocument.spreadsheetml.table+xml"/>
  <Override PartName="/xl/tables/table6.xml" ContentType="application/vnd.openxmlformats-officedocument.spreadsheetml.table+xml"/>
  <Override PartName="/xl/tables/table13.xml" ContentType="application/vnd.openxmlformats-officedocument.spreadsheetml.table+xml"/>
  <Override PartName="/xl/tables/table5.xml" ContentType="application/vnd.openxmlformats-officedocument.spreadsheetml.table+xml"/>
  <Override PartName="/xl/tables/table12.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8.xml" ContentType="application/vnd.openxmlformats-officedocument.spreadsheetml.table+xml"/>
  <Override PartName="/xl/tables/table10.xml" ContentType="application/vnd.openxmlformats-officedocument.spreadsheetml.table+xml"/>
  <Override PartName="/xl/tables/table3.xml" ContentType="application/vnd.openxmlformats-officedocument.spreadsheetml.table+xml"/>
  <Override PartName="/xl/tables/table9.xml" ContentType="application/vnd.openxmlformats-officedocument.spreadsheetml.table+xml"/>
  <Override PartName="/xl/tables/table11.xml" ContentType="application/vnd.openxmlformats-officedocument.spreadsheetml.table+xml"/>
  <Override PartName="/xl/tables/table4.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Instructions" sheetId="1" state="visible" r:id="rId3"/>
    <sheet name="Nutrients_from_wastewater" sheetId="2" state="visible" r:id="rId4"/>
    <sheet name="Nutrients_from_current_land_use" sheetId="3" state="visible" r:id="rId5"/>
    <sheet name="Nutrients_from_future_land_use" sheetId="4" state="visible" r:id="rId6"/>
    <sheet name="SuDS" sheetId="5" state="visible" r:id="rId7"/>
    <sheet name="Final_nutrient_budgets" sheetId="6" state="visible" r:id="rId8"/>
    <sheet name="Value_look_up_tables" sheetId="7" state="hidden"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<sst xmlns="http://schemas.openxmlformats.org/spreadsheetml/2006/main" count="1107" uniqueCount="418">
  <si>
    <t xml:space="preserve">Natural England Nutrient Neutrality budget calculator for the River Avon SAC</t>
  </si>
  <si>
    <t xml:space="preserve">This calculator was created by Ricardo Energy and Environment.</t>
  </si>
  <si>
    <t xml:space="preserve">This calculator contains 6 worksheets with 9 tables in total.</t>
  </si>
  <si>
    <t xml:space="preserve">This is the instructions cover sheet. It tells you how to use the calculator and gives an overview of each worksheet.</t>
  </si>
  <si>
    <t xml:space="preserve">You can move between worksheets using the tabs at the bottom of the page.</t>
  </si>
  <si>
    <t xml:space="preserve">If you use screen reading software, you can use 'Ctrl' + 'Page Down' keys to move between the tabs.</t>
  </si>
  <si>
    <t xml:space="preserve">If you use a keyboard only, to open any link in this form first select the cell with the link and then press the 'Shift' + 'F10' keys or the 'Fn' + the 'Menu' keys, then press the letter 'O' twice to highlight 'Open Hyperlink' and press 'Enter'.</t>
  </si>
  <si>
    <t xml:space="preserve">If you use a keyboard only, access dropdown lists by clicking the dropdown arrow or pressing the 'Alt' + 'Down' keys when the cell is selected.</t>
  </si>
  <si>
    <t xml:space="preserve">Table of contents</t>
  </si>
  <si>
    <t xml:space="preserve">Topic of each table</t>
  </si>
  <si>
    <t xml:space="preserve">Link to each worksheet</t>
  </si>
  <si>
    <t xml:space="preserve">Worksheet 1 Nutrient loading from additional wastewater</t>
  </si>
  <si>
    <t xml:space="preserve">Nutrients from wastewater</t>
  </si>
  <si>
    <t xml:space="preserve">Worksheet 2 Nutrient loading from current land use</t>
  </si>
  <si>
    <t xml:space="preserve">Nutrients from current land use</t>
  </si>
  <si>
    <t xml:space="preserve">Worksheet 3 Nutrient loading from future land use</t>
  </si>
  <si>
    <t xml:space="preserve">Nutrients from future land use</t>
  </si>
  <si>
    <t xml:space="preserve">Worksheet 4 Nutrient loading from future land use after treatment through a sustainable urban drainage system (SuDS)</t>
  </si>
  <si>
    <t xml:space="preserve">SuDS</t>
  </si>
  <si>
    <t xml:space="preserve">Worksheet 5 Nutrient budget calculations</t>
  </si>
  <si>
    <t xml:space="preserve">Final_nutrient_budgets</t>
  </si>
  <si>
    <t xml:space="preserve">General information about the calculator</t>
  </si>
  <si>
    <t xml:space="preserve">This calculator helps you calculate the nutrient budget for a new residential development.  </t>
  </si>
  <si>
    <t xml:space="preserve">The nutrient budget for a site is calculated in 4 key stages with an additional optional stage in which information about the SuDS features on the site can be entered. Each stage is implemented in worksheets 1-5 of this calculator.</t>
  </si>
  <si>
    <t xml:space="preserve">Each worksheet is connected through a set of formulas which calculate the nutrient budget. As such, all sheets which represent the four key stages require data inputs in order to calculate the nutrient budget.</t>
  </si>
  <si>
    <t xml:space="preserve">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</si>
  <si>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</si>
  <si>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 xml:space="preserve">The guidance to this calculator and gives further information on the user inputs required.</t>
  </si>
  <si>
    <t xml:space="preserve">The instructions for completing each stage of the nutrient budget methodology are shown in cell A2 of each worksheet.</t>
  </si>
  <si>
    <t xml:space="preserve">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</si>
  <si>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</si>
  <si>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</si>
  <si>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</si>
  <si>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 xml:space="preserve">Notes about the nutrients from wastewater worksheet</t>
  </si>
  <si>
    <t xml:space="preserve">This sheet contains 2 tables. </t>
  </si>
  <si>
    <t xml:space="preserve">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</si>
  <si>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 xml:space="preserve">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</si>
  <si>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 xml:space="preserve">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</si>
  <si>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</si>
  <si>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 xml:space="preserve">If the total phosphorus (TP) final effluent concentrations (in mg/l) are specified by the manufacturer, select 'Septic Tank user defined' or 'Package Treatment Plant user defined' and enter the manufacturer specified value in the cell where prompted.</t>
  </si>
  <si>
    <t xml:space="preserve">The table under the heading 'Final calculation of nutrient load from wastewater' contains the calculation of the nutrient load from additional wastewater. This table may present up to 3 different values for the nutrient load.</t>
  </si>
  <si>
    <t xml:space="preserve">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</si>
  <si>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 xml:space="preserve">Notes about the nutrients from current land use worksheet</t>
  </si>
  <si>
    <t xml:space="preserve">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</si>
  <si>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 xml:space="preserve">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</si>
  <si>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 xml:space="preserve">The calculator guidance gives further information about the landcover types used.</t>
  </si>
  <si>
    <t xml:space="preserve">Sources of information required for nutrients from current land use worksheet</t>
  </si>
  <si>
    <t xml:space="preserve">Description of the information:</t>
  </si>
  <si>
    <t xml:space="preserve">The operational catchment within which the development is located can be found using the Environment Agency Catchment Data Explorer</t>
  </si>
  <si>
    <t xml:space="preserve">The drainage associated with the predominant soil type within the development site can be found using the Soilscapes Map</t>
  </si>
  <si>
    <t xml:space="preserve">The annual average rainfall that the development will receive can be found using the National River Flow Archive for the '43021 - Avon at Knapp Mill</t>
  </si>
  <si>
    <t xml:space="preserve">Whether the development is located within a nitrate vulnerable zone (NVZ) can be found using the UK Soil Observatory 'Nitrate Vulnerable Zones - England' map</t>
  </si>
  <si>
    <t xml:space="preserve">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</si>
  <si>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</si>
  <si>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 xml:space="preserve">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</si>
  <si>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 xml:space="preserve">The calculator guidance gives further information about the landcover types used in this calculator.</t>
  </si>
  <si>
    <t xml:space="preserve">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</si>
  <si>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</si>
  <si>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</si>
  <si>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 xml:space="preserve">Notes about the final nutrient budgets</t>
  </si>
  <si>
    <t xml:space="preserve">This final stage automatically calculates the results from worksheets 1-5.</t>
  </si>
  <si>
    <t xml:space="preserve">The value(s) shown represent the nutrient mitigation required in kilograms per year to achieve nutrient neutrality.</t>
  </si>
  <si>
    <t xml:space="preserve">If there are 2 or 3 values due to changing permits, the calculator will show the total amount of nutrient mitigation that is needed before and after the changing permit date.</t>
  </si>
  <si>
    <t xml:space="preserve">This sheet contains 2 tables. The tables are separated by a heading, which describes the following table. 
Note: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How to fill in the table 'Water infrastructure information'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</si>
  <si>
    <t xml:space="preserve">Water infrastructure information</t>
  </si>
  <si>
    <t xml:space="preserve">Description of required information</t>
  </si>
  <si>
    <t xml:space="preserve">Data entry column - user inputs required</t>
  </si>
  <si>
    <t xml:space="preserve">Additional data entry column - user inputs may be required</t>
  </si>
  <si>
    <t xml:space="preserve">Date of first occupancy (dd/mm/yyyy):</t>
  </si>
  <si>
    <t xml:space="preserve">Average occupancy rate (people/dwelling or people/unit):</t>
  </si>
  <si>
    <t xml:space="preserve">Water usage (litres/person/day):</t>
  </si>
  <si>
    <t xml:space="preserve">Development proposal (dwellings/units):</t>
  </si>
  <si>
    <t xml:space="preserve">Wastewater treatment works:</t>
  </si>
  <si>
    <t xml:space="preserve">Salisbury (Petersfinger)</t>
  </si>
  <si>
    <t xml:space="preserve">Current wastewater treatment works P permit (mg TP/litre):</t>
  </si>
  <si>
    <t xml:space="preserve">Final calculation of nutrient load from wastewater</t>
  </si>
  <si>
    <t xml:space="preserve">Description of values generated</t>
  </si>
  <si>
    <t xml:space="preserve">Values generated</t>
  </si>
  <si>
    <t xml:space="preserve">Additional population (people):</t>
  </si>
  <si>
    <t xml:space="preserve">Wastewater by development (litres/day):</t>
  </si>
  <si>
    <t xml:space="preserve">Annual wastewater TP load (kg TP/yr):</t>
  </si>
  <si>
    <t xml:space="preserve">This sheet contains 2 tables. The tables are separated by a heading, which describes the following table. 
Note: 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How to fill in the table 'Current land use information'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How to fill in the table 'Current land uses'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</si>
  <si>
    <t xml:space="preserve">Current land use information</t>
  </si>
  <si>
    <t xml:space="preserve">Operational catchment:</t>
  </si>
  <si>
    <t xml:space="preserve">Avon Hampshire</t>
  </si>
  <si>
    <t xml:space="preserve">Soil drainage type:</t>
  </si>
  <si>
    <t xml:space="preserve">Freely draining</t>
  </si>
  <si>
    <t xml:space="preserve">Annual average rainfall (mm):</t>
  </si>
  <si>
    <t xml:space="preserve">800.1 - 850</t>
  </si>
  <si>
    <t xml:space="preserve">Within nitrate vulnerable zone (NVZ):</t>
  </si>
  <si>
    <t xml:space="preserve">Yes</t>
  </si>
  <si>
    <t xml:space="preserve">Current land uses</t>
  </si>
  <si>
    <t xml:space="preserve">Existing land use type(s) - user inputs required</t>
  </si>
  <si>
    <t xml:space="preserve">Area (ha) - user inputs required</t>
  </si>
  <si>
    <t xml:space="preserve">Annual phosphorus export  
(kg TP/yr)</t>
  </si>
  <si>
    <t xml:space="preserve">Notes on data</t>
  </si>
  <si>
    <t xml:space="preserve">Residential urban land</t>
  </si>
  <si>
    <t xml:space="preserve">Totals:</t>
  </si>
  <si>
    <t xml:space="preserve">This sheet contains one table. 
Note: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How to fill in the table 'Future land uses'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</si>
  <si>
    <t xml:space="preserve">Future land uses</t>
  </si>
  <si>
    <t xml:space="preserve">New land use type(s) - user inputs required</t>
  </si>
  <si>
    <t xml:space="preserve">Annual phosphorus export
(kg TP/yr)</t>
  </si>
  <si>
    <t xml:space="preserve">Nutrients from future land use after sustainable urban drainage system (SuDS) treatment</t>
  </si>
  <si>
    <t xml:space="preserve">This sheet contains one table. 
Note: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How to fill in the table 'SuDS information'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</si>
  <si>
    <t xml:space="preserve">SuDS information</t>
  </si>
  <si>
    <t xml:space="preserve">New land use type(s) within SuDS catchment area - user inputs required</t>
  </si>
  <si>
    <t xml:space="preserve">SuDS catchment area (ha) - user inputs required</t>
  </si>
  <si>
    <t xml:space="preserve">Percentage of flow entering the SuDS (%) - user inputs required</t>
  </si>
  <si>
    <t xml:space="preserve">Annual phosphorus inputs to SuDS feature(s)
(kg T/yr)</t>
  </si>
  <si>
    <t xml:space="preserve">Name of SuDS feature(s) - user inputs required</t>
  </si>
  <si>
    <t xml:space="preserve">TP removal rate for features - user specified (%) - user inputs required</t>
  </si>
  <si>
    <t xml:space="preserve">Annual phosphorus load removed by SuDS
(kg TP/yr)</t>
  </si>
  <si>
    <t xml:space="preserve">Roof drainage ~50 sq.m</t>
  </si>
  <si>
    <t xml:space="preserve">Paving and paths draining to soakaway ~30 sq.m</t>
  </si>
  <si>
    <t xml:space="preserve">Final nutrient budgets</t>
  </si>
  <si>
    <t xml:space="preserve">This worksheet contains one table. This table is automatically populated using the outputs from the previous worksheets. 
Note: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</si>
  <si>
    <t xml:space="preserve">Total nutrient budget calculations</t>
  </si>
  <si>
    <t xml:space="preserve">Wastewater TP load (kg TP/year):</t>
  </si>
  <si>
    <t xml:space="preserve">Net land use TP change (kg TP/year):</t>
  </si>
  <si>
    <t xml:space="preserve">TP budget:</t>
  </si>
  <si>
    <t xml:space="preserve">TP budget + 20% buffer:</t>
  </si>
  <si>
    <t xml:space="preserve">The total annual phosphorus load to mitigate is (kg TP/yr):</t>
  </si>
  <si>
    <t xml:space="preserve">This sheet contains nine tables. A blank row seperates the end of each table from the header for the next table.</t>
  </si>
  <si>
    <t xml:space="preserve">Table 1: Stage 1 WwTW lookup</t>
  </si>
  <si>
    <t xml:space="preserve">Discharge Site Name</t>
  </si>
  <si>
    <t xml:space="preserve">Phosphorus, Total as P (mg/l)</t>
  </si>
  <si>
    <t xml:space="preserve">Phosphorus, Total as P (mg/l), permit post 2025</t>
  </si>
  <si>
    <t xml:space="preserve">Phosphorus, Total as P (mg/l), permit post 2030</t>
  </si>
  <si>
    <t xml:space="preserve">All Cannings WRC</t>
  </si>
  <si>
    <t xml:space="preserve">Amesbury STW</t>
  </si>
  <si>
    <t xml:space="preserve">Barford St Martin WRC</t>
  </si>
  <si>
    <t xml:space="preserve">Berwick St.James</t>
  </si>
  <si>
    <t xml:space="preserve">Bishopstone</t>
  </si>
  <si>
    <t xml:space="preserve">Chitterne WwTW</t>
  </si>
  <si>
    <t xml:space="preserve">Christchurch STW</t>
  </si>
  <si>
    <t xml:space="preserve">Collingbourne Ducis</t>
  </si>
  <si>
    <t xml:space="preserve">Crockerton STW</t>
  </si>
  <si>
    <t xml:space="preserve">Downton STW</t>
  </si>
  <si>
    <t xml:space="preserve">East Knoyle WRC</t>
  </si>
  <si>
    <t xml:space="preserve">Etchilhampton</t>
  </si>
  <si>
    <t xml:space="preserve">Everleigh WwTW</t>
  </si>
  <si>
    <t xml:space="preserve">Fordingbridge WRC</t>
  </si>
  <si>
    <t xml:space="preserve">Fovant WRC</t>
  </si>
  <si>
    <t xml:space="preserve">Gorley STW</t>
  </si>
  <si>
    <t xml:space="preserve">Great Wishford WRC</t>
  </si>
  <si>
    <t xml:space="preserve">Hindon WwTW</t>
  </si>
  <si>
    <t xml:space="preserve">Hurdcott WwTW</t>
  </si>
  <si>
    <t xml:space="preserve">Maiden Bradley WwTW</t>
  </si>
  <si>
    <t xml:space="preserve">Marden STW</t>
  </si>
  <si>
    <t xml:space="preserve">Matchams Close WwTW</t>
  </si>
  <si>
    <t xml:space="preserve">Monkton Deverill WRC</t>
  </si>
  <si>
    <t xml:space="preserve">Netheravon STW</t>
  </si>
  <si>
    <t xml:space="preserve">Pewsey WwTW</t>
  </si>
  <si>
    <t xml:space="preserve">Ratfyn STW</t>
  </si>
  <si>
    <t xml:space="preserve">Ringwood STW</t>
  </si>
  <si>
    <t xml:space="preserve">Semley</t>
  </si>
  <si>
    <t xml:space="preserve">Shipton Bellinger WwTW</t>
  </si>
  <si>
    <t xml:space="preserve">Shrewton WRC</t>
  </si>
  <si>
    <t xml:space="preserve">Stanton St Bernard WRC</t>
  </si>
  <si>
    <t xml:space="preserve">Tidworth Garrison WwTW</t>
  </si>
  <si>
    <t xml:space="preserve">Tilshead WwTW</t>
  </si>
  <si>
    <t xml:space="preserve">Tisbury STW</t>
  </si>
  <si>
    <t xml:space="preserve">Upavon STW</t>
  </si>
  <si>
    <t xml:space="preserve">Warminster WwTW</t>
  </si>
  <si>
    <t xml:space="preserve">Wedhampton</t>
  </si>
  <si>
    <t xml:space="preserve">Whitsbury WwTW</t>
  </si>
  <si>
    <t xml:space="preserve">Woodgreen WwTW</t>
  </si>
  <si>
    <t xml:space="preserve">Package Treatment Plant default</t>
  </si>
  <si>
    <t xml:space="preserve">Septic Tank default</t>
  </si>
  <si>
    <t xml:space="preserve">Package Treatment Plant user defined</t>
  </si>
  <si>
    <t xml:space="preserve">Septic Tank user defined</t>
  </si>
  <si>
    <t xml:space="preserve">Table 2: Stage 2 and 3 Landcover lookup</t>
  </si>
  <si>
    <t xml:space="preserve">Catchment</t>
  </si>
  <si>
    <t xml:space="preserve">Farmscoper Farm Term</t>
  </si>
  <si>
    <t xml:space="preserve">NVZ</t>
  </si>
  <si>
    <t xml:space="preserve">Climate</t>
  </si>
  <si>
    <t xml:space="preserve">Farmscoper Soil Drainage Term</t>
  </si>
  <si>
    <t xml:space="preserve">Lookup</t>
  </si>
  <si>
    <t xml:space="preserve">Column3</t>
  </si>
  <si>
    <t xml:space="preserve">Phosphorus export coefficient</t>
  </si>
  <si>
    <t xml:space="preserve">Farm Lookup</t>
  </si>
  <si>
    <t xml:space="preserve">Column1</t>
  </si>
  <si>
    <t xml:space="preserve">Mean P export of farm type and climate combination</t>
  </si>
  <si>
    <t xml:space="preserve">Column2</t>
  </si>
  <si>
    <t xml:space="preserve">Mean P export of farm type</t>
  </si>
  <si>
    <t xml:space="preserve">Cereals</t>
  </si>
  <si>
    <t xml:space="preserve">700to900</t>
  </si>
  <si>
    <t xml:space="preserve">FreeDrain</t>
  </si>
  <si>
    <t xml:space="preserve">Avon Hampshire|Cereals|FALSE|700to900|FreeDrain</t>
  </si>
  <si>
    <t xml:space="preserve">Cereals|700to900</t>
  </si>
  <si>
    <t xml:space="preserve">Avon Hampshire|Cereals|TRUE|700to900|FreeDrain</t>
  </si>
  <si>
    <t xml:space="preserve">DrainedAr</t>
  </si>
  <si>
    <t xml:space="preserve">Avon Hampshire|Cereals|FALSE|700to900|DrainedAr</t>
  </si>
  <si>
    <t xml:space="preserve">Avon Hampshire|Cereals|TRUE|700to900|DrainedAr</t>
  </si>
  <si>
    <t xml:space="preserve">DrainedArGr</t>
  </si>
  <si>
    <t xml:space="preserve">Avon Hampshire|Cereals|FALSE|700to900|DrainedArGr</t>
  </si>
  <si>
    <t xml:space="preserve">Avon Hampshire|Cereals|TRUE|700to900|DrainedArGr</t>
  </si>
  <si>
    <t xml:space="preserve">900to1200</t>
  </si>
  <si>
    <t xml:space="preserve">Avon Hampshire|Cereals|FALSE|900to1200|FreeDrain</t>
  </si>
  <si>
    <t xml:space="preserve">Cereals|900to1200</t>
  </si>
  <si>
    <t xml:space="preserve">Avon Hampshire|Cereals|TRUE|900to1200|FreeDrain</t>
  </si>
  <si>
    <t xml:space="preserve">Avon Hampshire|Cereals|TRUE|900to1200|DrainedAr</t>
  </si>
  <si>
    <t xml:space="preserve">Avon Hampshire|Cereals|FALSE|900to1200|DrainedArGr</t>
  </si>
  <si>
    <t xml:space="preserve">General</t>
  </si>
  <si>
    <t xml:space="preserve">Avon Hampshire|General|FALSE|700to900|FreeDrain</t>
  </si>
  <si>
    <t xml:space="preserve">General|700to900</t>
  </si>
  <si>
    <t xml:space="preserve">Avon Hampshire|General|TRUE|700to900|FreeDrain</t>
  </si>
  <si>
    <t xml:space="preserve">Avon Hampshire|General|FALSE|700to900|DrainedAr</t>
  </si>
  <si>
    <t xml:space="preserve">Avon Hampshire|General|TRUE|700to900|DrainedAr</t>
  </si>
  <si>
    <t xml:space="preserve">Avon Hampshire|General|FALSE|700to900|DrainedArGr</t>
  </si>
  <si>
    <t xml:space="preserve">Avon Hampshire|General|TRUE|700to900|DrainedArGr</t>
  </si>
  <si>
    <t xml:space="preserve">Avon Hampshire|General|FALSE|900to1200|FreeDrain</t>
  </si>
  <si>
    <t xml:space="preserve">General|900to1200</t>
  </si>
  <si>
    <t xml:space="preserve">Avon Hampshire|General|TRUE|900to1200|FreeDrain</t>
  </si>
  <si>
    <t xml:space="preserve">Avon Hampshire|General|TRUE|900to1200|DrainedAr</t>
  </si>
  <si>
    <t xml:space="preserve">Avon Hampshire|General|FALSE|900to1200|DrainedArGr</t>
  </si>
  <si>
    <t xml:space="preserve">Avon Hampshire|General|TRUE|900to1200|DrainedArGr</t>
  </si>
  <si>
    <t xml:space="preserve">Horticulture</t>
  </si>
  <si>
    <t xml:space="preserve">Avon Hampshire|Horticulture|FALSE|700to900|FreeDrain</t>
  </si>
  <si>
    <t xml:space="preserve">Horticulture|700to900</t>
  </si>
  <si>
    <t xml:space="preserve">Avon Hampshire|Horticulture|TRUE|700to900|FreeDrain</t>
  </si>
  <si>
    <t xml:space="preserve">Avon Hampshire|Horticulture|FALSE|700to900|DrainedAr</t>
  </si>
  <si>
    <t xml:space="preserve">Avon Hampshire|Horticulture|TRUE|700to900|DrainedAr</t>
  </si>
  <si>
    <t xml:space="preserve">Avon Hampshire|Horticulture|FALSE|700to900|DrainedArGr</t>
  </si>
  <si>
    <t xml:space="preserve">Avon Hampshire|Horticulture|TRUE|900to1200|FreeDrain</t>
  </si>
  <si>
    <t xml:space="preserve">Horticulture|900to1200</t>
  </si>
  <si>
    <t xml:space="preserve">Pig</t>
  </si>
  <si>
    <t xml:space="preserve">Avon Hampshire|Pig|FALSE|700to900|FreeDrain</t>
  </si>
  <si>
    <t xml:space="preserve">Pig|700to900</t>
  </si>
  <si>
    <t xml:space="preserve">Avon Hampshire|Pig|TRUE|700to900|FreeDrain</t>
  </si>
  <si>
    <t xml:space="preserve">Avon Hampshire|Pig|FALSE|700to900|DrainedAr</t>
  </si>
  <si>
    <t xml:space="preserve">Avon Hampshire|Pig|FALSE|900to1200|FreeDrain</t>
  </si>
  <si>
    <t xml:space="preserve">Pig|900to1200</t>
  </si>
  <si>
    <t xml:space="preserve">Avon Hampshire|Pig|TRUE|900to1200|FreeDrain</t>
  </si>
  <si>
    <t xml:space="preserve">Poultry</t>
  </si>
  <si>
    <t xml:space="preserve">Avon Hampshire|Poultry|FALSE|700to900|FreeDrain</t>
  </si>
  <si>
    <t xml:space="preserve">Poultry|700to900</t>
  </si>
  <si>
    <t xml:space="preserve">Avon Hampshire|Poultry|TRUE|700to900|FreeDrain</t>
  </si>
  <si>
    <t xml:space="preserve">Avon Hampshire|Poultry|FALSE|700to900|DrainedAr</t>
  </si>
  <si>
    <t xml:space="preserve">Avon Hampshire|Poultry|TRUE|700to900|DrainedAr</t>
  </si>
  <si>
    <t xml:space="preserve">Avon Hampshire|Poultry|TRUE|700to900|DrainedArGr</t>
  </si>
  <si>
    <t xml:space="preserve">Avon Hampshire|Poultry|TRUE|900to1200|FreeDrain</t>
  </si>
  <si>
    <t xml:space="preserve">Poultry|900to1200</t>
  </si>
  <si>
    <t xml:space="preserve">Avon Hampshire|Poultry|TRUE|900to1200|DrainedArGr</t>
  </si>
  <si>
    <t xml:space="preserve">Dairy</t>
  </si>
  <si>
    <t xml:space="preserve">Avon Hampshire|Dairy|FALSE|700to900|FreeDrain</t>
  </si>
  <si>
    <t xml:space="preserve">Dairy|700to900</t>
  </si>
  <si>
    <t xml:space="preserve">Avon Hampshire|Dairy|TRUE|700to900|FreeDrain</t>
  </si>
  <si>
    <t xml:space="preserve">Avon Hampshire|Dairy|FALSE|700to900|DrainedAr</t>
  </si>
  <si>
    <t xml:space="preserve">Avon Hampshire|Dairy|TRUE|700to900|DrainedAr</t>
  </si>
  <si>
    <t xml:space="preserve">Avon Hampshire|Dairy|FALSE|700to900|DrainedArGr</t>
  </si>
  <si>
    <t xml:space="preserve">Avon Hampshire|Dairy|FALSE|900to1200|FreeDrain</t>
  </si>
  <si>
    <t xml:space="preserve">Dairy|900to1200</t>
  </si>
  <si>
    <t xml:space="preserve">Avon Hampshire|Dairy|TRUE|900to1200|FreeDrain</t>
  </si>
  <si>
    <t xml:space="preserve">Avon Hampshire|Dairy|FALSE|900to1200|DrainedArGr</t>
  </si>
  <si>
    <t xml:space="preserve">Lowland</t>
  </si>
  <si>
    <t xml:space="preserve">Avon Hampshire|Lowland|FALSE|700to900|FreeDrain</t>
  </si>
  <si>
    <t xml:space="preserve">Lowland|700to900</t>
  </si>
  <si>
    <t xml:space="preserve">Avon Hampshire|Lowland|TRUE|700to900|FreeDrain</t>
  </si>
  <si>
    <t xml:space="preserve">Avon Hampshire|Lowland|FALSE|700to900|DrainedAr</t>
  </si>
  <si>
    <t xml:space="preserve">Avon Hampshire|Lowland|TRUE|700to900|DrainedAr</t>
  </si>
  <si>
    <t xml:space="preserve">Avon Hampshire|Lowland|FALSE|700to900|DrainedArGr</t>
  </si>
  <si>
    <t xml:space="preserve">Avon Hampshire|Lowland|TRUE|700to900|DrainedArGr</t>
  </si>
  <si>
    <t xml:space="preserve">Avon Hampshire|Lowland|FALSE|900to1200|FreeDrain</t>
  </si>
  <si>
    <t xml:space="preserve">Lowland|900to1200</t>
  </si>
  <si>
    <t xml:space="preserve">Avon Hampshire|Lowland|TRUE|900to1200|FreeDrain</t>
  </si>
  <si>
    <t xml:space="preserve">Avon Hampshire|Lowland|FALSE|900to1200|DrainedAr</t>
  </si>
  <si>
    <t xml:space="preserve">Avon Hampshire|Lowland|TRUE|900to1200|DrainedAr</t>
  </si>
  <si>
    <t xml:space="preserve">Avon Hampshire|Lowland|FALSE|900to1200|DrainedArGr</t>
  </si>
  <si>
    <t xml:space="preserve">Mixed</t>
  </si>
  <si>
    <t xml:space="preserve">Avon Hampshire|Mixed|FALSE|700to900|FreeDrain</t>
  </si>
  <si>
    <t xml:space="preserve">Mixed|700to900</t>
  </si>
  <si>
    <t xml:space="preserve">Avon Hampshire|Mixed|TRUE|700to900|FreeDrain</t>
  </si>
  <si>
    <t xml:space="preserve">Avon Hampshire|Mixed|FALSE|700to900|DrainedAr</t>
  </si>
  <si>
    <t xml:space="preserve">Avon Hampshire|Mixed|TRUE|700to900|DrainedAr</t>
  </si>
  <si>
    <t xml:space="preserve">Avon Hampshire|Mixed|FALSE|700to900|DrainedArGr</t>
  </si>
  <si>
    <t xml:space="preserve">Avon Hampshire|Mixed|TRUE|700to900|DrainedArGr</t>
  </si>
  <si>
    <t xml:space="preserve">Avon Hampshire|Mixed|TRUE|900to1200|FreeDrain</t>
  </si>
  <si>
    <t xml:space="preserve">Mixed|900to1200</t>
  </si>
  <si>
    <t xml:space="preserve">Avon Hampshire|Mixed|TRUE|900to1200|DrainedAr</t>
  </si>
  <si>
    <t xml:space="preserve">Avon Hampshire|Mixed|FALSE|900to1200|DrainedArGr</t>
  </si>
  <si>
    <t xml:space="preserve">Cereals|FALSE|700to900|FreeDrain</t>
  </si>
  <si>
    <t xml:space="preserve">Cereals|TRUE|700to900|FreeDrain</t>
  </si>
  <si>
    <t xml:space="preserve">Cereals|FALSE|700to900|DrainedAr</t>
  </si>
  <si>
    <t xml:space="preserve">Cereals|TRUE|700to900|DrainedAr</t>
  </si>
  <si>
    <t xml:space="preserve">Cereals|FALSE|700to900|DrainedArGr</t>
  </si>
  <si>
    <t xml:space="preserve">Cereals|TRUE|700to900|DrainedArGr</t>
  </si>
  <si>
    <t xml:space="preserve">Cereals|FALSE|900to1200|FreeDrain</t>
  </si>
  <si>
    <t xml:space="preserve">Cereals|TRUE|900to1200|FreeDrain</t>
  </si>
  <si>
    <t xml:space="preserve">Cereals|TRUE|900to1200|DrainedAr</t>
  </si>
  <si>
    <t xml:space="preserve">Cereals|FALSE|900to1200|DrainedArGr</t>
  </si>
  <si>
    <t xml:space="preserve">General|FALSE|700to900|FreeDrain</t>
  </si>
  <si>
    <t xml:space="preserve">General|TRUE|700to900|FreeDrain</t>
  </si>
  <si>
    <t xml:space="preserve">General|FALSE|700to900|DrainedAr</t>
  </si>
  <si>
    <t xml:space="preserve">General|TRUE|700to900|DrainedAr</t>
  </si>
  <si>
    <t xml:space="preserve">General|FALSE|700to900|DrainedArGr</t>
  </si>
  <si>
    <t xml:space="preserve">General|TRUE|700to900|DrainedArGr</t>
  </si>
  <si>
    <t xml:space="preserve">General|FALSE|900to1200|FreeDrain</t>
  </si>
  <si>
    <t xml:space="preserve">General|TRUE|900to1200|FreeDrain</t>
  </si>
  <si>
    <t xml:space="preserve">General|TRUE|900to1200|DrainedAr</t>
  </si>
  <si>
    <t xml:space="preserve">General|FALSE|900to1200|DrainedArGr</t>
  </si>
  <si>
    <t xml:space="preserve">General|TRUE|900to1200|DrainedArGr</t>
  </si>
  <si>
    <t xml:space="preserve">Horticulture|FALSE|700to900|FreeDrain</t>
  </si>
  <si>
    <t xml:space="preserve">Horticulture|TRUE|700to900|FreeDrain</t>
  </si>
  <si>
    <t xml:space="preserve">Horticulture|FALSE|700to900|DrainedAr</t>
  </si>
  <si>
    <t xml:space="preserve">Horticulture|TRUE|700to900|DrainedAr</t>
  </si>
  <si>
    <t xml:space="preserve">Horticulture|FALSE|700to900|DrainedArGr</t>
  </si>
  <si>
    <t xml:space="preserve">Horticulture|TRUE|900to1200|FreeDrain</t>
  </si>
  <si>
    <t xml:space="preserve">Pig|FALSE|700to900|FreeDrain</t>
  </si>
  <si>
    <t xml:space="preserve">Pig|TRUE|700to900|FreeDrain</t>
  </si>
  <si>
    <t xml:space="preserve">Pig|FALSE|700to900|DrainedAr</t>
  </si>
  <si>
    <t xml:space="preserve">Pig|FALSE|900to1200|FreeDrain</t>
  </si>
  <si>
    <t xml:space="preserve">Pig|TRUE|900to1200|FreeDrain</t>
  </si>
  <si>
    <t xml:space="preserve">Poultry|FALSE|700to900|FreeDrain</t>
  </si>
  <si>
    <t xml:space="preserve">Poultry|TRUE|700to900|FreeDrain</t>
  </si>
  <si>
    <t xml:space="preserve">Poultry|FALSE|700to900|DrainedAr</t>
  </si>
  <si>
    <t xml:space="preserve">Poultry|TRUE|700to900|DrainedAr</t>
  </si>
  <si>
    <t xml:space="preserve">Poultry|TRUE|700to900|DrainedArGr</t>
  </si>
  <si>
    <t xml:space="preserve">Poultry|TRUE|900to1200|FreeDrain</t>
  </si>
  <si>
    <t xml:space="preserve">Poultry|TRUE|900to1200|DrainedArGr</t>
  </si>
  <si>
    <t xml:space="preserve">Dairy|FALSE|700to900|FreeDrain</t>
  </si>
  <si>
    <t xml:space="preserve">Dairy|TRUE|700to900|FreeDrain</t>
  </si>
  <si>
    <t xml:space="preserve">Dairy|FALSE|700to900|DrainedAr</t>
  </si>
  <si>
    <t xml:space="preserve">Dairy|TRUE|700to900|DrainedAr</t>
  </si>
  <si>
    <t xml:space="preserve">Dairy|FALSE|700to900|DrainedArGr</t>
  </si>
  <si>
    <t xml:space="preserve">Dairy|FALSE|900to1200|FreeDrain</t>
  </si>
  <si>
    <t xml:space="preserve">Dairy|TRUE|900to1200|FreeDrain</t>
  </si>
  <si>
    <t xml:space="preserve">Dairy|FALSE|900to1200|DrainedArGr</t>
  </si>
  <si>
    <t xml:space="preserve">Lowland|FALSE|700to900|FreeDrain</t>
  </si>
  <si>
    <t xml:space="preserve">Lowland|TRUE|700to900|FreeDrain</t>
  </si>
  <si>
    <t xml:space="preserve">Lowland|FALSE|700to900|DrainedAr</t>
  </si>
  <si>
    <t xml:space="preserve">Lowland|TRUE|700to900|DrainedAr</t>
  </si>
  <si>
    <t xml:space="preserve">Lowland|FALSE|700to900|DrainedArGr</t>
  </si>
  <si>
    <t xml:space="preserve">Lowland|TRUE|700to900|DrainedArGr</t>
  </si>
  <si>
    <t xml:space="preserve">Lowland|FALSE|900to1200|FreeDrain</t>
  </si>
  <si>
    <t xml:space="preserve">Lowland|TRUE|900to1200|FreeDrain</t>
  </si>
  <si>
    <t xml:space="preserve">Lowland|FALSE|900to1200|DrainedAr</t>
  </si>
  <si>
    <t xml:space="preserve">Lowland|TRUE|900to1200|DrainedAr</t>
  </si>
  <si>
    <t xml:space="preserve">Lowland|FALSE|900to1200|DrainedArGr</t>
  </si>
  <si>
    <t xml:space="preserve">Mixed|FALSE|700to900|FreeDrain</t>
  </si>
  <si>
    <t xml:space="preserve">Mixed|TRUE|700to900|FreeDrain</t>
  </si>
  <si>
    <t xml:space="preserve">Mixed|FALSE|700to900|DrainedAr</t>
  </si>
  <si>
    <t xml:space="preserve">Mixed|TRUE|700to900|DrainedAr</t>
  </si>
  <si>
    <t xml:space="preserve">Mixed|FALSE|700to900|DrainedArGr</t>
  </si>
  <si>
    <t xml:space="preserve">Mixed|TRUE|700to900|DrainedArGr</t>
  </si>
  <si>
    <t xml:space="preserve">Mixed|TRUE|900to1200|FreeDrain</t>
  </si>
  <si>
    <t xml:space="preserve">Mixed|TRUE|900to1200|DrainedAr</t>
  </si>
  <si>
    <t xml:space="preserve">Mixed|FALSE|900to1200|DrainedArGr</t>
  </si>
  <si>
    <t xml:space="preserve">-</t>
  </si>
  <si>
    <t xml:space="preserve">Greenspace</t>
  </si>
  <si>
    <t xml:space="preserve">Community food growing</t>
  </si>
  <si>
    <t xml:space="preserve">Woodland</t>
  </si>
  <si>
    <t xml:space="preserve">Shrub</t>
  </si>
  <si>
    <t xml:space="preserve">Water</t>
  </si>
  <si>
    <t xml:space="preserve">Commercial/industrial urban land</t>
  </si>
  <si>
    <t xml:space="preserve">Open urban land</t>
  </si>
  <si>
    <t xml:space="preserve">Table 3: Stage 2 and 3 Rainfall / Urban Lookup</t>
  </si>
  <si>
    <t xml:space="preserve">Rainfall band</t>
  </si>
  <si>
    <t xml:space="preserve">Mid</t>
  </si>
  <si>
    <t xml:space="preserve">Farmscoper Equivalent</t>
  </si>
  <si>
    <t xml:space="preserve">P Urban Runoff Coefficient </t>
  </si>
  <si>
    <t xml:space="preserve">N Urban Runoff Coefficient (kg/ha/yr)</t>
  </si>
  <si>
    <t xml:space="preserve">Residential P export coefficient (kg/ha/yr)</t>
  </si>
  <si>
    <t xml:space="preserve">Commercial / industrial P export coefficient (kg/ha/yr)</t>
  </si>
  <si>
    <t xml:space="preserve">Open urban P export coefficient (kg/ha/yr)</t>
  </si>
  <si>
    <t xml:space="preserve">Residential P export coefficient (kg/ha/yr)2</t>
  </si>
  <si>
    <t xml:space="preserve">Commercial / industrial P export coefficient (kg/ha/yr)3</t>
  </si>
  <si>
    <t xml:space="preserve">Open urban P export coefficient (kg/ha/yr)4</t>
  </si>
  <si>
    <t xml:space="preserve">508 - 525</t>
  </si>
  <si>
    <t xml:space="preserve">Under600</t>
  </si>
  <si>
    <t xml:space="preserve">525.1 - 550</t>
  </si>
  <si>
    <t xml:space="preserve">550.1 - 575</t>
  </si>
  <si>
    <t xml:space="preserve">575.1 - 600</t>
  </si>
  <si>
    <t xml:space="preserve">600.1 - 625</t>
  </si>
  <si>
    <t xml:space="preserve">600to700</t>
  </si>
  <si>
    <t xml:space="preserve">625.1 - 650</t>
  </si>
  <si>
    <t xml:space="preserve">650.1 - 675</t>
  </si>
  <si>
    <t xml:space="preserve">675.1 - 700</t>
  </si>
  <si>
    <t xml:space="preserve">700.1 - 750</t>
  </si>
  <si>
    <t xml:space="preserve">750.1 - 800</t>
  </si>
  <si>
    <t xml:space="preserve">850.1 - 900</t>
  </si>
  <si>
    <t xml:space="preserve">900.1 - 950</t>
  </si>
  <si>
    <t xml:space="preserve">950.1 - 1,000</t>
  </si>
  <si>
    <t xml:space="preserve">1,000.1 - 1,100</t>
  </si>
  <si>
    <t xml:space="preserve">1,100.1 - 1,200</t>
  </si>
  <si>
    <t xml:space="preserve">1,200.1 - 1,400</t>
  </si>
  <si>
    <t xml:space="preserve">1200to1500</t>
  </si>
  <si>
    <t xml:space="preserve">1,400.1 - 1,600</t>
  </si>
  <si>
    <t xml:space="preserve">1,600.1 - 2,000</t>
  </si>
  <si>
    <t xml:space="preserve">Over1500</t>
  </si>
  <si>
    <t xml:space="preserve">2,000.1 - 2,400</t>
  </si>
  <si>
    <t xml:space="preserve">2,400.1 - 3,000</t>
  </si>
  <si>
    <t xml:space="preserve">3,000.1 - 4,000</t>
  </si>
  <si>
    <t xml:space="preserve">4,000.1 - 5,500</t>
  </si>
  <si>
    <t xml:space="preserve">Table 4: Stage 2 and 3 Catchment Lookup</t>
  </si>
  <si>
    <t xml:space="preserve">Operational Catchment</t>
  </si>
  <si>
    <t xml:space="preserve">Farmscoper equivalent</t>
  </si>
  <si>
    <t xml:space="preserve">Table 5: Stage 2 and 3 Soil Drainage Lookup</t>
  </si>
  <si>
    <t xml:space="preserve">Soilscape drainage term</t>
  </si>
  <si>
    <t xml:space="preserve">Farmscoper term</t>
  </si>
  <si>
    <t xml:space="preserve">Definition</t>
  </si>
  <si>
    <t xml:space="preserve">Free Draining</t>
  </si>
  <si>
    <t xml:space="preserve">Slightly impeded drainage</t>
  </si>
  <si>
    <t xml:space="preserve">Drained for arable</t>
  </si>
  <si>
    <t xml:space="preserve">Impeded drainage</t>
  </si>
  <si>
    <t xml:space="preserve">Drained for arable and grassland</t>
  </si>
  <si>
    <t xml:space="preserve">Variable</t>
  </si>
  <si>
    <t xml:space="preserve">Surface Wetness</t>
  </si>
  <si>
    <t xml:space="preserve">Naturally wet</t>
  </si>
  <si>
    <t xml:space="preserve">Table 6: Stage 2 and 3 NVZ Lookup</t>
  </si>
  <si>
    <t xml:space="preserve">No</t>
  </si>
  <si>
    <t xml:space="preserve">Table 7: Stage 2 and 3 Landcovers</t>
  </si>
  <si>
    <t xml:space="preserve">All Possible Landcover Types</t>
  </si>
  <si>
    <t xml:space="preserve">LFA</t>
  </si>
  <si>
    <t xml:space="preserve">Table 8: Stage 2 and 3 Landcover lookup</t>
  </si>
  <si>
    <t xml:space="preserve">Avon Specific Landcover Types</t>
  </si>
  <si>
    <t xml:space="preserve">Table 9: New landcovers</t>
  </si>
  <si>
    <t xml:space="preserve">Future Landcovers</t>
  </si>
</sst>
</file>

<file path=xl/styles.xml><?xml version="1.0" encoding="utf-8"?>
<styleSheet xmlns="http://schemas.openxmlformats.org/spreadsheetml/2006/main">
  <numFmts count="5">
    <numFmt numFmtId="164" formatCode="General"/>
    <numFmt numFmtId="165" formatCode="m/d/yyyy"/>
    <numFmt numFmtId="166" formatCode="0.00"/>
    <numFmt numFmtId="167" formatCode="General"/>
    <numFmt numFmtId="168" formatCode="@"/>
  </numFmts>
  <fonts count="27">
    <font>
      <sz val="11"/>
      <color theme="1"/>
      <name val="Calibri"/>
      <family val="2"/>
      <charset val="1"/>
    </font>
    <font>
      <sz val="10"/>
      <name val="Arial"/>
      <family val="0"/>
    </font>
    <font>
      <sz val="10"/>
      <name val="Arial"/>
      <family val="0"/>
    </font>
    <font>
      <sz val="10"/>
      <name val="Arial"/>
      <family val="0"/>
    </font>
    <font>
      <sz val="12"/>
      <name val="Arial"/>
      <family val="2"/>
      <charset val="1"/>
    </font>
    <font>
      <b val="true"/>
      <sz val="18"/>
      <name val="Arial"/>
      <family val="2"/>
      <charset val="1"/>
    </font>
    <font>
      <b val="true"/>
      <sz val="14"/>
      <name val="Arial"/>
      <family val="2"/>
      <charset val="1"/>
    </font>
    <font>
      <b val="true"/>
      <sz val="12"/>
      <name val="Arial"/>
      <family val="2"/>
      <charset val="1"/>
    </font>
    <font>
      <u val="single"/>
      <sz val="12"/>
      <color rgb="FF0000FF"/>
      <name val="Arial"/>
      <family val="2"/>
      <charset val="1"/>
    </font>
    <font>
      <u val="single"/>
      <sz val="11"/>
      <color theme="10"/>
      <name val="Calibri"/>
      <family val="2"/>
      <charset val="1"/>
    </font>
    <font>
      <u val="single"/>
      <sz val="12"/>
      <name val="Arial"/>
      <family val="2"/>
      <charset val="1"/>
    </font>
    <font>
      <b val="true"/>
      <sz val="11"/>
      <name val="Arial"/>
      <family val="2"/>
      <charset val="1"/>
    </font>
    <font>
      <u val="single"/>
      <sz val="11"/>
      <name val="Arial"/>
      <family val="2"/>
      <charset val="1"/>
    </font>
    <font>
      <sz val="11"/>
      <name val="Calibri"/>
      <family val="2"/>
      <charset val="1"/>
    </font>
    <font>
      <sz val="11"/>
      <name val="Arial"/>
      <family val="2"/>
      <charset val="1"/>
    </font>
    <font>
      <b val="true"/>
      <sz val="24"/>
      <name val="Arial"/>
      <family val="2"/>
      <charset val="1"/>
    </font>
    <font>
      <b val="true"/>
      <sz val="12"/>
      <color theme="1"/>
      <name val="Arial"/>
      <family val="2"/>
      <charset val="1"/>
    </font>
    <font>
      <sz val="12"/>
      <color theme="1"/>
      <name val="Arial"/>
      <family val="2"/>
      <charset val="1"/>
    </font>
    <font>
      <sz val="11"/>
      <color theme="1"/>
      <name val="Arial"/>
      <family val="2"/>
      <charset val="1"/>
    </font>
    <font>
      <b val="true"/>
      <sz val="24"/>
      <color theme="0"/>
      <name val="Arial"/>
      <family val="2"/>
      <charset val="1"/>
    </font>
    <font>
      <b val="true"/>
      <sz val="9"/>
      <name val="Arial"/>
      <family val="2"/>
      <charset val="1"/>
    </font>
    <font>
      <b val="true"/>
      <sz val="14"/>
      <color theme="1"/>
      <name val="Arial"/>
      <family val="2"/>
      <charset val="1"/>
    </font>
    <font>
      <b val="true"/>
      <sz val="11"/>
      <color theme="1"/>
      <name val="Arial"/>
      <family val="2"/>
      <charset val="1"/>
    </font>
    <font>
      <b val="true"/>
      <sz val="10"/>
      <name val="Arial"/>
      <family val="2"/>
      <charset val="1"/>
    </font>
    <font>
      <b val="true"/>
      <sz val="12"/>
      <color theme="0"/>
      <name val="Arial"/>
      <family val="2"/>
      <charset val="1"/>
    </font>
    <font>
      <b val="true"/>
      <sz val="11"/>
      <color theme="0"/>
      <name val="Arial"/>
      <family val="2"/>
      <charset val="1"/>
    </font>
    <font>
      <sz val="11"/>
      <color rgb="FF000000"/>
      <name val="Arial"/>
      <family val="2"/>
      <charset val="1"/>
    </font>
  </fonts>
  <fills count="5">
    <fill>
      <patternFill patternType="none"/>
    </fill>
    <fill>
      <patternFill patternType="gray125"/>
    </fill>
    <fill>
      <patternFill patternType="solid">
        <fgColor rgb="FFFFFFCC"/>
        <bgColor rgb="FFFFFFFF"/>
      </patternFill>
    </fill>
    <fill>
      <patternFill patternType="solid">
        <fgColor theme="0" tint="-0.15"/>
        <bgColor rgb="FFE9EDF7"/>
      </patternFill>
    </fill>
    <fill>
      <patternFill patternType="solid">
        <fgColor rgb="FFE9EDF7"/>
        <bgColor rgb="FFFFFFFF"/>
      </patternFill>
    </fill>
  </fills>
  <borders count="15">
    <border diagonalUp="false" diagonalDown="false">
      <left/>
      <right/>
      <top/>
      <bottom/>
      <diagonal/>
    </border>
    <border diagonalUp="false" diagonalDown="false">
      <left/>
      <right/>
      <top/>
      <bottom style="thin"/>
      <diagonal/>
    </border>
    <border diagonalUp="false" diagonalDown="false">
      <left/>
      <right/>
      <top/>
      <bottom style="thick">
        <color theme="4" tint="0.4999"/>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right style="thin"/>
      <top style="thin"/>
      <bottom/>
      <diagonal/>
    </border>
    <border diagonalUp="false" diagonalDown="false">
      <left style="thin"/>
      <right/>
      <top style="thin"/>
      <bottom/>
      <diagonal/>
    </border>
    <border diagonalUp="false" diagonalDown="false">
      <left style="thin"/>
      <right/>
      <top/>
      <bottom/>
      <diagonal/>
    </border>
    <border diagonalUp="false" diagonalDown="false">
      <left/>
      <right/>
      <top style="thin">
        <color theme="1"/>
      </top>
      <bottom/>
      <diagonal/>
    </border>
    <border diagonalUp="false" diagonalDown="false">
      <left style="thin"/>
      <right/>
      <top/>
      <bottom style="thin"/>
      <diagonal/>
    </border>
    <border diagonalUp="false" diagonalDown="false">
      <left/>
      <right/>
      <top style="thin"/>
      <bottom style="thin"/>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9" fillId="0" borderId="0" applyFont="true" applyBorder="true" applyAlignment="true" applyProtection="true">
      <alignment horizontal="general" vertical="bottom" textRotation="0" wrapText="false" indent="0" shrinkToFit="false"/>
      <protection locked="true" hidden="false"/>
    </xf>
    <xf numFmtId="164" fontId="5" fillId="0" borderId="1" applyFont="true" applyBorder="true" applyAlignment="true" applyProtection="true">
      <alignment horizontal="general" vertical="bottom" textRotation="0" wrapText="false" indent="0" shrinkToFit="false"/>
      <protection locked="true" hidden="false"/>
    </xf>
    <xf numFmtId="164" fontId="6" fillId="0" borderId="2" applyFont="true" applyBorder="true" applyAlignment="true" applyProtection="true">
      <alignment horizontal="general" vertical="bottom" textRotation="0" wrapText="false" indent="0" shrinkToFit="false"/>
      <protection locked="true" hidden="false"/>
    </xf>
  </cellStyleXfs>
  <cellXfs count="1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center" textRotation="0" wrapText="true" indent="0" shrinkToFit="false"/>
      <protection locked="true" hidden="false"/>
    </xf>
    <xf numFmtId="164" fontId="5" fillId="3" borderId="3" xfId="21" applyFont="true" applyBorder="true" applyAlignment="true" applyProtection="false">
      <alignment horizontal="left" vertical="center" textRotation="0" wrapText="true" indent="0" shrinkToFit="false"/>
      <protection locked="true" hidden="false"/>
    </xf>
    <xf numFmtId="164" fontId="4" fillId="2" borderId="3" xfId="0" applyFont="true" applyBorder="true" applyAlignment="true" applyProtection="false">
      <alignment horizontal="general" vertical="center" textRotation="0" wrapText="true" indent="0" shrinkToFit="false"/>
      <protection locked="true" hidden="false"/>
    </xf>
    <xf numFmtId="164" fontId="4" fillId="2" borderId="3" xfId="0" applyFont="true" applyBorder="true" applyAlignment="true" applyProtection="false">
      <alignment horizontal="left" vertical="center" textRotation="0" wrapText="true" indent="0" shrinkToFit="false"/>
      <protection locked="true" hidden="false"/>
    </xf>
    <xf numFmtId="164" fontId="6" fillId="3" borderId="3" xfId="22" applyFont="true" applyBorder="true" applyAlignment="true" applyProtection="false">
      <alignment horizontal="left" vertical="center" textRotation="0" wrapText="true" indent="0" shrinkToFit="false"/>
      <protection locked="true" hidden="false"/>
    </xf>
    <xf numFmtId="164" fontId="7" fillId="3" borderId="3" xfId="0" applyFont="true" applyBorder="true" applyAlignment="true" applyProtection="false">
      <alignment horizontal="left" vertical="center" textRotation="0" wrapText="true" indent="0" shrinkToFit="false"/>
      <protection locked="true" hidden="false"/>
    </xf>
    <xf numFmtId="164" fontId="7" fillId="3" borderId="4" xfId="0" applyFont="true" applyBorder="true" applyAlignment="true" applyProtection="false">
      <alignment horizontal="left" vertical="center" textRotation="0" wrapText="true" indent="0" shrinkToFit="false"/>
      <protection locked="true" hidden="false"/>
    </xf>
    <xf numFmtId="164" fontId="8" fillId="2" borderId="3" xfId="20" applyFont="true" applyBorder="true" applyAlignment="true" applyProtection="false">
      <alignment horizontal="left" vertical="center" textRotation="0" wrapText="true" indent="0" shrinkToFit="false"/>
      <protection locked="true" hidden="false"/>
    </xf>
    <xf numFmtId="164" fontId="10" fillId="2" borderId="0" xfId="20" applyFont="true" applyBorder="false" applyAlignment="true" applyProtection="false">
      <alignment horizontal="left" vertical="center" textRotation="0" wrapText="true" indent="0" shrinkToFit="false"/>
      <protection locked="true" hidden="false"/>
    </xf>
    <xf numFmtId="164" fontId="8" fillId="2" borderId="3" xfId="20" applyFont="true" applyBorder="true" applyAlignment="true" applyProtection="false">
      <alignment horizontal="general" vertical="center" textRotation="0" wrapText="true" indent="0" shrinkToFit="false"/>
      <protection locked="true" hidden="false"/>
    </xf>
    <xf numFmtId="164" fontId="11" fillId="2" borderId="0" xfId="20" applyFont="true" applyBorder="false" applyAlignment="true" applyProtection="false">
      <alignment horizontal="left" vertical="center" textRotation="0" wrapText="true" indent="0" shrinkToFit="false"/>
      <protection locked="true" hidden="false"/>
    </xf>
    <xf numFmtId="164" fontId="12" fillId="2" borderId="0" xfId="20" applyFont="true" applyBorder="false" applyAlignment="true" applyProtection="false">
      <alignment horizontal="left" vertical="center" textRotation="0" wrapText="true" indent="0" shrinkToFit="false"/>
      <protection locked="true" hidden="false"/>
    </xf>
    <xf numFmtId="164" fontId="10" fillId="2" borderId="3" xfId="0" applyFont="true" applyBorder="true" applyAlignment="true" applyProtection="false">
      <alignment horizontal="general" vertical="center" textRotation="0" wrapText="true" indent="0" shrinkToFit="false"/>
      <protection locked="true" hidden="false"/>
    </xf>
    <xf numFmtId="164" fontId="7" fillId="2" borderId="0" xfId="0" applyFont="true" applyBorder="false" applyAlignment="true" applyProtection="false">
      <alignment horizontal="left" vertical="center" textRotation="0" wrapText="true" indent="0" shrinkToFit="false"/>
      <protection locked="true" hidden="false"/>
    </xf>
    <xf numFmtId="164" fontId="13" fillId="2" borderId="0" xfId="0" applyFont="true" applyBorder="false" applyAlignment="true" applyProtection="false">
      <alignment horizontal="left" vertical="bottom" textRotation="0" wrapText="true" indent="0" shrinkToFit="false"/>
      <protection locked="true" hidden="false"/>
    </xf>
    <xf numFmtId="164" fontId="4" fillId="2" borderId="5" xfId="0" applyFont="true" applyBorder="true" applyAlignment="true" applyProtection="false">
      <alignment horizontal="left" vertical="center" textRotation="0" wrapText="true" indent="0" shrinkToFit="false"/>
      <protection locked="true" hidden="false"/>
    </xf>
    <xf numFmtId="164" fontId="7" fillId="3" borderId="6" xfId="0" applyFont="true" applyBorder="true" applyAlignment="true" applyProtection="false">
      <alignment horizontal="left" vertical="center" textRotation="0" wrapText="true" indent="0" shrinkToFit="false"/>
      <protection locked="true" hidden="false"/>
    </xf>
    <xf numFmtId="164" fontId="7" fillId="3" borderId="7" xfId="0" applyFont="true" applyBorder="true" applyAlignment="true" applyProtection="false">
      <alignment horizontal="left" vertical="center" textRotation="0" wrapText="true" indent="0" shrinkToFit="false"/>
      <protection locked="true" hidden="false"/>
    </xf>
    <xf numFmtId="164" fontId="4" fillId="2" borderId="4" xfId="0" applyFont="true" applyBorder="true" applyAlignment="true" applyProtection="false">
      <alignment horizontal="left" vertical="center" textRotation="0" wrapText="true" indent="0" shrinkToFit="false"/>
      <protection locked="true" hidden="false"/>
    </xf>
    <xf numFmtId="165" fontId="4" fillId="4" borderId="3" xfId="0" applyFont="true" applyBorder="true" applyAlignment="true" applyProtection="true">
      <alignment horizontal="left" vertical="center" textRotation="0" wrapText="true" indent="0" shrinkToFit="false"/>
      <protection locked="false" hidden="false"/>
    </xf>
    <xf numFmtId="164" fontId="4" fillId="2" borderId="8" xfId="0" applyFont="true" applyBorder="true" applyAlignment="true" applyProtection="false">
      <alignment horizontal="left" vertical="bottom" textRotation="0" wrapText="true" indent="0" shrinkToFit="false"/>
      <protection locked="true" hidden="false"/>
    </xf>
    <xf numFmtId="166" fontId="4" fillId="4" borderId="3" xfId="0" applyFont="true" applyBorder="true" applyAlignment="true" applyProtection="true">
      <alignment horizontal="left" vertical="center" textRotation="0" wrapText="true" indent="0" shrinkToFit="false"/>
      <protection locked="false" hidden="false"/>
    </xf>
    <xf numFmtId="164" fontId="4" fillId="4" borderId="3" xfId="0" applyFont="true" applyBorder="true" applyAlignment="true" applyProtection="true">
      <alignment horizontal="left" vertical="center" textRotation="0" wrapText="true" indent="0" shrinkToFit="false"/>
      <protection locked="false" hidden="false"/>
    </xf>
    <xf numFmtId="166" fontId="7" fillId="2" borderId="3" xfId="0" applyFont="true" applyBorder="true" applyAlignment="true" applyProtection="false">
      <alignment horizontal="left" vertical="center" textRotation="0" wrapText="true" indent="0" shrinkToFit="false"/>
      <protection locked="true" hidden="false"/>
    </xf>
    <xf numFmtId="164" fontId="4" fillId="2" borderId="8" xfId="0" applyFont="true" applyBorder="true" applyAlignment="true" applyProtection="true">
      <alignment horizontal="left" vertical="center" textRotation="0" wrapText="true" indent="0" shrinkToFit="false"/>
      <protection locked="false" hidden="false"/>
    </xf>
    <xf numFmtId="164" fontId="7" fillId="2" borderId="3" xfId="0" applyFont="true" applyBorder="true" applyAlignment="true" applyProtection="false">
      <alignment horizontal="left" vertical="center" textRotation="0" wrapText="true" indent="0" shrinkToFit="false"/>
      <protection locked="true" hidden="false"/>
    </xf>
    <xf numFmtId="164" fontId="4" fillId="2" borderId="9" xfId="0" applyFont="true" applyBorder="true" applyAlignment="true" applyProtection="false">
      <alignment horizontal="left" vertical="center" textRotation="0" wrapText="true" indent="0" shrinkToFit="false"/>
      <protection locked="true" hidden="false"/>
    </xf>
    <xf numFmtId="167" fontId="7" fillId="2" borderId="5" xfId="0" applyFont="true" applyBorder="true" applyAlignment="true" applyProtection="false">
      <alignment horizontal="left" vertical="center" textRotation="0" wrapText="true" indent="0" shrinkToFit="false"/>
      <protection locked="true" hidden="false"/>
    </xf>
    <xf numFmtId="164" fontId="4" fillId="2" borderId="10" xfId="0" applyFont="true" applyBorder="true" applyAlignment="true" applyProtection="false">
      <alignment horizontal="left" vertical="bottom" textRotation="0" wrapText="true" indent="0" shrinkToFit="false"/>
      <protection locked="true" hidden="false"/>
    </xf>
    <xf numFmtId="164" fontId="7" fillId="3" borderId="6" xfId="0" applyFont="true" applyBorder="true" applyAlignment="true" applyProtection="false">
      <alignment horizontal="left" vertical="center" textRotation="0" wrapText="false" indent="0" shrinkToFit="false"/>
      <protection locked="true" hidden="false"/>
    </xf>
    <xf numFmtId="164" fontId="13" fillId="2" borderId="11" xfId="0" applyFont="true" applyBorder="true" applyAlignment="true" applyProtection="false">
      <alignment horizontal="left" vertical="bottom" textRotation="0" wrapText="true" indent="0" shrinkToFit="false"/>
      <protection locked="true" hidden="false"/>
    </xf>
    <xf numFmtId="164" fontId="7" fillId="3" borderId="4" xfId="0" applyFont="true" applyBorder="true" applyAlignment="true" applyProtection="false">
      <alignment horizontal="left" vertical="center" textRotation="0" wrapText="false" indent="0" shrinkToFit="false"/>
      <protection locked="true" hidden="false"/>
    </xf>
    <xf numFmtId="164" fontId="13" fillId="3" borderId="3" xfId="0" applyFont="true" applyBorder="true" applyAlignment="true" applyProtection="false">
      <alignment horizontal="left" vertical="center" textRotation="0" wrapText="true" indent="0" shrinkToFit="false"/>
      <protection locked="true" hidden="false"/>
    </xf>
    <xf numFmtId="164" fontId="4" fillId="2" borderId="12" xfId="0" applyFont="true" applyBorder="true" applyAlignment="true" applyProtection="false">
      <alignment horizontal="left" vertical="center" textRotation="0" wrapText="true" indent="0" shrinkToFit="false"/>
      <protection locked="true" hidden="false"/>
    </xf>
    <xf numFmtId="166" fontId="7" fillId="2" borderId="5" xfId="0" applyFont="true" applyBorder="true" applyAlignment="true" applyProtection="false">
      <alignment horizontal="left" vertical="center" textRotation="0" wrapText="true" indent="0" shrinkToFit="false"/>
      <protection locked="true" hidden="false"/>
    </xf>
    <xf numFmtId="164" fontId="7" fillId="3" borderId="12" xfId="0" applyFont="true" applyBorder="true" applyAlignment="true" applyProtection="false">
      <alignment horizontal="left" vertical="center" textRotation="0" wrapText="false" indent="0" shrinkToFit="false"/>
      <protection locked="true" hidden="false"/>
    </xf>
    <xf numFmtId="166" fontId="7" fillId="3" borderId="5" xfId="0" applyFont="true" applyBorder="true" applyAlignment="true" applyProtection="false">
      <alignment horizontal="left" vertical="center" textRotation="0" wrapText="true" indent="0" shrinkToFit="false"/>
      <protection locked="true" hidden="false"/>
    </xf>
    <xf numFmtId="164" fontId="14" fillId="2" borderId="0" xfId="0" applyFont="true" applyBorder="false" applyAlignment="true" applyProtection="false">
      <alignment horizontal="left" vertical="center" textRotation="0" wrapText="true" indent="0" shrinkToFit="false"/>
      <protection locked="true" hidden="false"/>
    </xf>
    <xf numFmtId="164" fontId="15"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16" fillId="3" borderId="6" xfId="0" applyFont="true" applyBorder="true" applyAlignment="true" applyProtection="false">
      <alignment horizontal="left" vertical="center" textRotation="0" wrapText="false" indent="0" shrinkToFit="false"/>
      <protection locked="true" hidden="false"/>
    </xf>
    <xf numFmtId="164" fontId="16" fillId="3" borderId="13" xfId="0" applyFont="true" applyBorder="true" applyAlignment="true" applyProtection="false">
      <alignment horizontal="left" vertical="center" textRotation="0" wrapText="true" indent="0" shrinkToFit="false"/>
      <protection locked="true" hidden="false"/>
    </xf>
    <xf numFmtId="165" fontId="4" fillId="4" borderId="8" xfId="0" applyFont="true" applyBorder="true" applyAlignment="true" applyProtection="true">
      <alignment horizontal="left" vertical="center" textRotation="0" wrapText="true" indent="0" shrinkToFit="false"/>
      <protection locked="false" hidden="false"/>
    </xf>
    <xf numFmtId="166" fontId="4" fillId="4" borderId="8" xfId="0" applyFont="true" applyBorder="true" applyAlignment="true" applyProtection="true">
      <alignment horizontal="left" vertical="center" textRotation="0" wrapText="true" indent="0" shrinkToFit="false"/>
      <protection locked="false" hidden="false"/>
    </xf>
    <xf numFmtId="164" fontId="4" fillId="4" borderId="8" xfId="0" applyFont="true" applyBorder="true" applyAlignment="true" applyProtection="true">
      <alignment horizontal="left" vertical="center" textRotation="0" wrapText="true" indent="0" shrinkToFit="false"/>
      <protection locked="false" hidden="false"/>
    </xf>
    <xf numFmtId="164" fontId="4" fillId="4" borderId="10" xfId="0" applyFont="true" applyBorder="true" applyAlignment="true" applyProtection="true">
      <alignment horizontal="left" vertical="center" textRotation="0" wrapText="true" indent="0" shrinkToFit="false"/>
      <protection locked="false" hidden="false"/>
    </xf>
    <xf numFmtId="166" fontId="4" fillId="2" borderId="12" xfId="0" applyFont="true" applyBorder="true" applyAlignment="true" applyProtection="true">
      <alignment horizontal="left" vertical="center" textRotation="0" wrapText="true" indent="0" shrinkToFit="false"/>
      <protection locked="false" hidden="false"/>
    </xf>
    <xf numFmtId="164" fontId="4" fillId="4" borderId="4" xfId="0" applyFont="true" applyBorder="true" applyAlignment="true" applyProtection="true">
      <alignment horizontal="left" vertical="center" textRotation="0" wrapText="true" indent="0" shrinkToFit="false"/>
      <protection locked="false" hidden="false"/>
    </xf>
    <xf numFmtId="166" fontId="16" fillId="2" borderId="3" xfId="0" applyFont="true" applyBorder="true" applyAlignment="true" applyProtection="false">
      <alignment horizontal="left" vertical="center" textRotation="0" wrapText="true" indent="0" shrinkToFit="false"/>
      <protection locked="true" hidden="false"/>
    </xf>
    <xf numFmtId="166" fontId="17" fillId="2" borderId="8" xfId="0" applyFont="true" applyBorder="true" applyAlignment="true" applyProtection="false">
      <alignment horizontal="left" vertical="center" textRotation="0" wrapText="true" indent="0" shrinkToFit="false"/>
      <protection locked="true" hidden="false"/>
    </xf>
    <xf numFmtId="164" fontId="7" fillId="3" borderId="9" xfId="0" applyFont="true" applyBorder="true" applyAlignment="true" applyProtection="false">
      <alignment horizontal="left" vertical="center" textRotation="0" wrapText="true" indent="0" shrinkToFit="false"/>
      <protection locked="true" hidden="false"/>
    </xf>
    <xf numFmtId="164" fontId="4" fillId="3" borderId="10" xfId="0" applyFont="true" applyBorder="tru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8" fillId="2" borderId="0" xfId="0" applyFont="true" applyBorder="false" applyAlignment="true" applyProtection="false">
      <alignment horizontal="left" vertical="bottom" textRotation="0" wrapText="true" indent="0" shrinkToFit="false"/>
      <protection locked="true" hidden="false"/>
    </xf>
    <xf numFmtId="164" fontId="19" fillId="2" borderId="0" xfId="0" applyFont="true" applyBorder="false" applyAlignment="true" applyProtection="false">
      <alignment horizontal="left" vertical="center" textRotation="0" wrapText="true" indent="0" shrinkToFit="false"/>
      <protection locked="true" hidden="false"/>
    </xf>
    <xf numFmtId="164" fontId="20" fillId="2" borderId="0" xfId="0" applyFont="true" applyBorder="false" applyAlignment="true" applyProtection="false">
      <alignment horizontal="left" vertical="center" textRotation="0" wrapText="true" indent="0" shrinkToFit="false"/>
      <protection locked="true" hidden="false"/>
    </xf>
    <xf numFmtId="164" fontId="21" fillId="2" borderId="0" xfId="0" applyFont="true" applyBorder="false" applyAlignment="true" applyProtection="false">
      <alignment horizontal="left" vertical="bottom" textRotation="0" wrapText="true" indent="0" shrinkToFit="false"/>
      <protection locked="true" hidden="false"/>
    </xf>
    <xf numFmtId="164" fontId="17" fillId="3" borderId="3" xfId="0" applyFont="true" applyBorder="true" applyAlignment="true" applyProtection="false">
      <alignment horizontal="left" vertical="center" textRotation="0" wrapText="true" indent="0" shrinkToFit="false"/>
      <protection locked="true" hidden="false"/>
    </xf>
    <xf numFmtId="164" fontId="17" fillId="4" borderId="3" xfId="0" applyFont="true" applyBorder="true" applyAlignment="true" applyProtection="true">
      <alignment horizontal="left" vertical="center" textRotation="0" wrapText="true" indent="0" shrinkToFit="false"/>
      <protection locked="false" hidden="false"/>
    </xf>
    <xf numFmtId="164" fontId="17" fillId="4" borderId="0" xfId="0" applyFont="true" applyBorder="false" applyAlignment="true" applyProtection="true">
      <alignment horizontal="left" vertical="center" textRotation="0" wrapText="true" indent="0" shrinkToFit="false"/>
      <protection locked="false" hidden="false"/>
    </xf>
    <xf numFmtId="166" fontId="4" fillId="4" borderId="0" xfId="0" applyFont="true" applyBorder="false" applyAlignment="true" applyProtection="true">
      <alignment horizontal="left" vertical="center" textRotation="0" wrapText="true" indent="0" shrinkToFit="false"/>
      <protection locked="false" hidden="false"/>
    </xf>
    <xf numFmtId="164" fontId="22" fillId="2" borderId="0" xfId="0" applyFont="true" applyBorder="false" applyAlignment="true" applyProtection="false">
      <alignment horizontal="left" vertical="bottom" textRotation="0" wrapText="true" indent="0" shrinkToFit="false"/>
      <protection locked="true" hidden="false"/>
    </xf>
    <xf numFmtId="164" fontId="16" fillId="3" borderId="0" xfId="0" applyFont="true" applyBorder="false" applyAlignment="true" applyProtection="false">
      <alignment horizontal="left" vertical="center" textRotation="0" wrapText="true" indent="0" shrinkToFit="false"/>
      <protection locked="true" hidden="false"/>
    </xf>
    <xf numFmtId="166" fontId="16" fillId="2" borderId="0" xfId="0" applyFont="true" applyBorder="false" applyAlignment="true" applyProtection="false">
      <alignment horizontal="left" vertical="center" textRotation="0" wrapText="true" indent="0" shrinkToFit="false"/>
      <protection locked="true" hidden="false"/>
    </xf>
    <xf numFmtId="164" fontId="18" fillId="2" borderId="0" xfId="0" applyFont="true" applyBorder="false" applyAlignment="true" applyProtection="false">
      <alignment horizontal="left" vertical="center" textRotation="0" wrapText="true" indent="0" shrinkToFit="false"/>
      <protection locked="true" hidden="false"/>
    </xf>
    <xf numFmtId="164" fontId="23" fillId="2" borderId="0" xfId="0" applyFont="true" applyBorder="false" applyAlignment="true" applyProtection="false">
      <alignment horizontal="left" vertical="center" textRotation="0" wrapText="true" indent="0" shrinkToFit="false"/>
      <protection locked="true" hidden="false"/>
    </xf>
    <xf numFmtId="164" fontId="6" fillId="3" borderId="3" xfId="0" applyFont="true" applyBorder="true" applyAlignment="true" applyProtection="false">
      <alignment horizontal="left" vertical="center" textRotation="0" wrapText="true" indent="0" shrinkToFit="false"/>
      <protection locked="true" hidden="false"/>
    </xf>
    <xf numFmtId="164" fontId="16" fillId="3" borderId="3" xfId="0" applyFont="true" applyBorder="true" applyAlignment="true" applyProtection="false">
      <alignment horizontal="left" vertical="center" textRotation="0" wrapText="true" indent="0" shrinkToFit="false"/>
      <protection locked="true" hidden="false"/>
    </xf>
    <xf numFmtId="164" fontId="16" fillId="3" borderId="7" xfId="0" applyFont="true" applyBorder="true" applyAlignment="true" applyProtection="false">
      <alignment horizontal="left" vertical="center" textRotation="0" wrapText="true" indent="0" shrinkToFit="false"/>
      <protection locked="true" hidden="false"/>
    </xf>
    <xf numFmtId="166" fontId="17" fillId="4" borderId="3" xfId="0" applyFont="true" applyBorder="true" applyAlignment="true" applyProtection="true">
      <alignment horizontal="left" vertical="center" textRotation="0" wrapText="true" indent="0" shrinkToFit="false"/>
      <protection locked="false" hidden="false"/>
    </xf>
    <xf numFmtId="164" fontId="17" fillId="2" borderId="0" xfId="0" applyFont="true" applyBorder="false" applyAlignment="true" applyProtection="false">
      <alignment horizontal="left" vertical="center" textRotation="0" wrapText="true" indent="0" shrinkToFit="false"/>
      <protection locked="true" hidden="false"/>
    </xf>
    <xf numFmtId="164" fontId="18" fillId="2" borderId="0" xfId="0" applyFont="true" applyBorder="false" applyAlignment="true" applyProtection="false">
      <alignment horizontal="left" vertical="center" textRotation="0" wrapText="false" indent="0" shrinkToFit="false"/>
      <protection locked="true" hidden="false"/>
    </xf>
    <xf numFmtId="166" fontId="7" fillId="2" borderId="0" xfId="0" applyFont="true" applyBorder="false" applyAlignment="true" applyProtection="false">
      <alignment horizontal="left" vertical="center" textRotation="0" wrapText="true" indent="0" shrinkToFit="false"/>
      <protection locked="true" hidden="false"/>
    </xf>
    <xf numFmtId="166" fontId="7" fillId="3" borderId="0" xfId="0" applyFont="true" applyBorder="false" applyAlignment="true" applyProtection="false">
      <alignment horizontal="left" vertical="center" textRotation="0" wrapText="true" indent="0" shrinkToFit="false"/>
      <protection locked="true" hidden="false"/>
    </xf>
    <xf numFmtId="166" fontId="16" fillId="3" borderId="0" xfId="0" applyFont="true" applyBorder="false" applyAlignment="true" applyProtection="false">
      <alignment horizontal="left" vertical="center" textRotation="0" wrapText="true" indent="0" shrinkToFit="false"/>
      <protection locked="true" hidden="false"/>
    </xf>
    <xf numFmtId="164" fontId="18" fillId="3" borderId="0" xfId="0" applyFont="true" applyBorder="false" applyAlignment="true" applyProtection="false">
      <alignment horizontal="left" vertical="center" textRotation="0" wrapText="true" indent="0" shrinkToFit="false"/>
      <protection locked="true" hidden="false"/>
    </xf>
    <xf numFmtId="164" fontId="17" fillId="2" borderId="3" xfId="0" applyFont="true" applyBorder="true" applyAlignment="true" applyProtection="false">
      <alignment horizontal="left" vertical="center" textRotation="0" wrapText="true" indent="0" shrinkToFit="false"/>
      <protection locked="true" hidden="false"/>
    </xf>
    <xf numFmtId="164" fontId="24" fillId="2" borderId="0" xfId="0" applyFont="true" applyBorder="false" applyAlignment="true" applyProtection="false">
      <alignment horizontal="left" vertical="center" textRotation="0" wrapText="true" indent="0" shrinkToFit="false"/>
      <protection locked="true" hidden="false"/>
    </xf>
    <xf numFmtId="164" fontId="16" fillId="2" borderId="0" xfId="0" applyFont="true" applyBorder="false" applyAlignment="true" applyProtection="false">
      <alignment horizontal="left" vertical="center" textRotation="0" wrapText="true" indent="0" shrinkToFit="false"/>
      <protection locked="true" hidden="false"/>
    </xf>
    <xf numFmtId="164" fontId="17" fillId="2" borderId="4" xfId="0" applyFont="true" applyBorder="true" applyAlignment="true" applyProtection="false">
      <alignment horizontal="left" vertical="center" textRotation="0" wrapText="true" indent="0" shrinkToFit="false"/>
      <protection locked="true" hidden="false"/>
    </xf>
    <xf numFmtId="166" fontId="7" fillId="2" borderId="8" xfId="0" applyFont="true" applyBorder="true" applyAlignment="true" applyProtection="false">
      <alignment horizontal="left" vertical="center" textRotation="0" wrapText="true" indent="0" shrinkToFit="false"/>
      <protection locked="true" hidden="false"/>
    </xf>
    <xf numFmtId="166" fontId="16" fillId="2" borderId="8" xfId="0" applyFont="true" applyBorder="true" applyAlignment="true" applyProtection="false">
      <alignment horizontal="left" vertical="center" textRotation="0" wrapText="true" indent="0" shrinkToFit="false"/>
      <protection locked="true" hidden="false"/>
    </xf>
    <xf numFmtId="164" fontId="16" fillId="3" borderId="4" xfId="0" applyFont="true" applyBorder="true" applyAlignment="true" applyProtection="false">
      <alignment horizontal="left" vertical="center" textRotation="0" wrapText="true" indent="0" shrinkToFit="false"/>
      <protection locked="true" hidden="false"/>
    </xf>
    <xf numFmtId="164" fontId="16" fillId="3" borderId="8" xfId="0" applyFont="true" applyBorder="true" applyAlignment="true" applyProtection="false">
      <alignment horizontal="left" vertical="center" textRotation="0" wrapText="true" indent="0" shrinkToFit="false"/>
      <protection locked="true" hidden="false"/>
    </xf>
    <xf numFmtId="166" fontId="16" fillId="2" borderId="10" xfId="0" applyFont="true" applyBorder="true" applyAlignment="true" applyProtection="false">
      <alignment horizontal="left" vertical="center" textRotation="0" wrapText="true" indent="0" shrinkToFit="false"/>
      <protection locked="true" hidden="false"/>
    </xf>
    <xf numFmtId="164" fontId="17" fillId="2" borderId="9" xfId="0" applyFont="true" applyBorder="true" applyAlignment="true" applyProtection="false">
      <alignment horizontal="left" vertical="center" textRotation="0" wrapText="true" indent="0" shrinkToFit="false"/>
      <protection locked="true" hidden="false"/>
    </xf>
    <xf numFmtId="164" fontId="22" fillId="2" borderId="0" xfId="0" applyFont="true" applyBorder="false" applyAlignment="true" applyProtection="false">
      <alignment horizontal="left" vertical="center" textRotation="0" wrapText="true" indent="0" shrinkToFit="false"/>
      <protection locked="true" hidden="false"/>
    </xf>
    <xf numFmtId="164" fontId="18" fillId="2" borderId="0" xfId="0" applyFont="true" applyBorder="false" applyAlignment="true" applyProtection="false">
      <alignment horizontal="general" vertical="bottom" textRotation="0" wrapText="true" indent="0" shrinkToFit="false"/>
      <protection locked="true" hidden="false"/>
    </xf>
    <xf numFmtId="164" fontId="5" fillId="3" borderId="3" xfId="21" applyFont="true" applyBorder="true" applyAlignment="true" applyProtection="false">
      <alignment horizontal="left" vertical="center" textRotation="0" wrapText="false" indent="0" shrinkToFit="false"/>
      <protection locked="true" hidden="false"/>
    </xf>
    <xf numFmtId="164" fontId="25" fillId="2" borderId="0" xfId="0" applyFont="true" applyBorder="false" applyAlignment="true" applyProtection="false">
      <alignment horizontal="general" vertical="center" textRotation="0" wrapText="false" indent="0" shrinkToFit="false"/>
      <protection locked="true" hidden="false"/>
    </xf>
    <xf numFmtId="164" fontId="25" fillId="2" borderId="0" xfId="0" applyFont="true" applyBorder="false" applyAlignment="true" applyProtection="false">
      <alignment horizontal="general" vertical="center" textRotation="0" wrapText="true" indent="0" shrinkToFit="false"/>
      <protection locked="true" hidden="false"/>
    </xf>
    <xf numFmtId="164" fontId="14" fillId="2" borderId="3" xfId="0" applyFont="true" applyBorder="true" applyAlignment="true" applyProtection="false">
      <alignment horizontal="left" vertical="center" textRotation="0" wrapText="true" indent="0" shrinkToFit="false"/>
      <protection locked="true" hidden="false"/>
    </xf>
    <xf numFmtId="164" fontId="6" fillId="3" borderId="5" xfId="22" applyFont="true" applyBorder="true" applyAlignment="true" applyProtection="false">
      <alignment horizontal="left" vertical="center" textRotation="0" wrapText="false" indent="0" shrinkToFit="false"/>
      <protection locked="true" hidden="false"/>
    </xf>
    <xf numFmtId="164" fontId="18" fillId="2" borderId="0" xfId="0" applyFont="true" applyBorder="false" applyAlignment="false" applyProtection="false">
      <alignment horizontal="general" vertical="bottom" textRotation="0" wrapText="false" indent="0" shrinkToFit="false"/>
      <protection locked="true" hidden="false"/>
    </xf>
    <xf numFmtId="164" fontId="11" fillId="3" borderId="6" xfId="0" applyFont="true" applyBorder="true" applyAlignment="true" applyProtection="false">
      <alignment horizontal="left" vertical="center" textRotation="0" wrapText="true" indent="0" shrinkToFit="false"/>
      <protection locked="true" hidden="false"/>
    </xf>
    <xf numFmtId="164" fontId="11" fillId="3" borderId="7" xfId="0" applyFont="true" applyBorder="true" applyAlignment="true" applyProtection="false">
      <alignment horizontal="left" vertical="center" textRotation="0" wrapText="true" indent="0" shrinkToFit="false"/>
      <protection locked="true" hidden="false"/>
    </xf>
    <xf numFmtId="164" fontId="11" fillId="3" borderId="13" xfId="0" applyFont="true" applyBorder="true" applyAlignment="true" applyProtection="false">
      <alignment horizontal="left" vertical="center" textRotation="0" wrapText="true" indent="0" shrinkToFit="false"/>
      <protection locked="true" hidden="false"/>
    </xf>
    <xf numFmtId="164" fontId="18" fillId="2" borderId="4" xfId="0" applyFont="true" applyBorder="true" applyAlignment="true" applyProtection="false">
      <alignment horizontal="left" vertical="center" textRotation="0" wrapText="true" indent="0" shrinkToFit="false"/>
      <protection locked="true" hidden="false"/>
    </xf>
    <xf numFmtId="164" fontId="18" fillId="2" borderId="3" xfId="0" applyFont="true" applyBorder="true" applyAlignment="true" applyProtection="false">
      <alignment horizontal="left" vertical="center" textRotation="0" wrapText="true" indent="0" shrinkToFit="false"/>
      <protection locked="true" hidden="false"/>
    </xf>
    <xf numFmtId="164" fontId="18" fillId="2" borderId="8" xfId="0" applyFont="true" applyBorder="true" applyAlignment="true" applyProtection="false">
      <alignment horizontal="left" vertical="center" textRotation="0" wrapText="true" indent="0" shrinkToFit="false"/>
      <protection locked="true" hidden="false"/>
    </xf>
    <xf numFmtId="164" fontId="18" fillId="2" borderId="9" xfId="0" applyFont="true" applyBorder="true" applyAlignment="true" applyProtection="false">
      <alignment horizontal="left" vertical="center" textRotation="0" wrapText="true" indent="0" shrinkToFit="false"/>
      <protection locked="true" hidden="false"/>
    </xf>
    <xf numFmtId="164" fontId="18" fillId="2" borderId="5" xfId="0" applyFont="true" applyBorder="true" applyAlignment="true" applyProtection="false">
      <alignment horizontal="left" vertical="center" textRotation="0" wrapText="true" indent="0" shrinkToFit="false"/>
      <protection locked="true" hidden="false"/>
    </xf>
    <xf numFmtId="164" fontId="18" fillId="2" borderId="10" xfId="0" applyFont="true" applyBorder="true" applyAlignment="true" applyProtection="false">
      <alignment horizontal="left" vertical="center" textRotation="0" wrapText="true" indent="0" shrinkToFit="false"/>
      <protection locked="true" hidden="false"/>
    </xf>
    <xf numFmtId="164" fontId="6" fillId="3" borderId="3" xfId="22" applyFont="true" applyBorder="true" applyAlignment="true" applyProtection="false">
      <alignment horizontal="left" vertical="center" textRotation="0" wrapText="false" indent="0" shrinkToFit="false"/>
      <protection locked="true" hidden="false"/>
    </xf>
    <xf numFmtId="164" fontId="18" fillId="3" borderId="3" xfId="0" applyFont="true" applyBorder="true" applyAlignment="true" applyProtection="false">
      <alignment horizontal="left" vertical="center" textRotation="0" wrapText="false" indent="0" shrinkToFit="false"/>
      <protection locked="true" hidden="false"/>
    </xf>
    <xf numFmtId="164" fontId="11" fillId="3" borderId="3" xfId="0" applyFont="true" applyBorder="true" applyAlignment="true" applyProtection="false">
      <alignment horizontal="left" vertical="center" textRotation="0" wrapText="true" indent="0" shrinkToFit="false"/>
      <protection locked="true" hidden="false"/>
    </xf>
    <xf numFmtId="164" fontId="18" fillId="2" borderId="3" xfId="0" applyFont="true" applyBorder="true" applyAlignment="true" applyProtection="true">
      <alignment horizontal="left" vertical="center" textRotation="0" wrapText="true" indent="0" shrinkToFit="false"/>
      <protection locked="true" hidden="true"/>
    </xf>
    <xf numFmtId="167" fontId="18" fillId="2" borderId="3" xfId="0" applyFont="true" applyBorder="true" applyAlignment="true" applyProtection="true">
      <alignment horizontal="left" vertical="center" textRotation="0" wrapText="true" indent="0" shrinkToFit="false"/>
      <protection locked="true" hidden="true"/>
    </xf>
    <xf numFmtId="166" fontId="18" fillId="2" borderId="3" xfId="0" applyFont="true" applyBorder="true" applyAlignment="true" applyProtection="false">
      <alignment horizontal="left" vertical="center" textRotation="0" wrapText="true" indent="0" shrinkToFit="false"/>
      <protection locked="true" hidden="false"/>
    </xf>
    <xf numFmtId="164" fontId="26" fillId="2" borderId="3" xfId="0" applyFont="true" applyBorder="true" applyAlignment="true" applyProtection="false">
      <alignment horizontal="left" vertical="center" textRotation="0" wrapText="true" indent="0" shrinkToFit="false"/>
      <protection locked="true" hidden="false"/>
    </xf>
    <xf numFmtId="166" fontId="26" fillId="2" borderId="3" xfId="0" applyFont="true" applyBorder="true" applyAlignment="true" applyProtection="false">
      <alignment horizontal="left" vertical="center" textRotation="0" wrapText="true" indent="0" shrinkToFit="false"/>
      <protection locked="true" hidden="false"/>
    </xf>
    <xf numFmtId="166" fontId="18" fillId="2" borderId="0" xfId="0" applyFont="true" applyBorder="false" applyAlignment="true" applyProtection="false">
      <alignment horizontal="left" vertical="center" textRotation="0" wrapText="true" indent="0" shrinkToFit="false"/>
      <protection locked="true" hidden="false"/>
    </xf>
    <xf numFmtId="164" fontId="18" fillId="3" borderId="5" xfId="0" applyFont="true" applyBorder="true" applyAlignment="true" applyProtection="false">
      <alignment horizontal="left" vertical="center" textRotation="0" wrapText="false" indent="0" shrinkToFit="false"/>
      <protection locked="true" hidden="false"/>
    </xf>
    <xf numFmtId="166" fontId="14" fillId="2" borderId="3" xfId="0" applyFont="true" applyBorder="true" applyAlignment="true" applyProtection="false">
      <alignment horizontal="left" vertical="center" textRotation="0" wrapText="true" indent="0" shrinkToFit="false"/>
      <protection locked="true" hidden="false"/>
    </xf>
    <xf numFmtId="166" fontId="14" fillId="2" borderId="0" xfId="0" applyFont="true" applyBorder="false" applyAlignment="true" applyProtection="false">
      <alignment horizontal="left" vertical="center" textRotation="0" wrapText="true" indent="0" shrinkToFit="false"/>
      <protection locked="true" hidden="false"/>
    </xf>
    <xf numFmtId="164" fontId="18" fillId="3" borderId="3" xfId="0" applyFont="true" applyBorder="true" applyAlignment="true" applyProtection="false">
      <alignment horizontal="left" vertical="center" textRotation="0" wrapText="true" indent="0" shrinkToFit="false"/>
      <protection locked="true" hidden="false"/>
    </xf>
    <xf numFmtId="168" fontId="18" fillId="2" borderId="3" xfId="0" applyFont="true" applyBorder="true" applyAlignment="true" applyProtection="false">
      <alignment horizontal="left" vertical="center" textRotation="0" wrapText="true" indent="0" shrinkToFit="false"/>
      <protection locked="true" hidden="false"/>
    </xf>
    <xf numFmtId="164" fontId="26" fillId="2" borderId="0" xfId="0" applyFont="true" applyBorder="false" applyAlignment="true" applyProtection="false">
      <alignment horizontal="left" vertical="center" textRotation="0" wrapText="true" indent="0" shrinkToFit="false"/>
      <protection locked="true" hidden="false"/>
    </xf>
    <xf numFmtId="166" fontId="18" fillId="3" borderId="3" xfId="0" applyFont="true" applyBorder="true" applyAlignment="true" applyProtection="false">
      <alignment horizontal="left" vertical="center" textRotation="0" wrapText="false" indent="0" shrinkToFit="false"/>
      <protection locked="true" hidden="false"/>
    </xf>
    <xf numFmtId="164" fontId="22" fillId="3" borderId="3" xfId="0" applyFont="true" applyBorder="true" applyAlignment="true" applyProtection="false">
      <alignment horizontal="left" vertical="center" textRotation="0" wrapText="true" indent="0" shrinkToFit="false"/>
      <protection locked="true" hidden="false"/>
    </xf>
    <xf numFmtId="166" fontId="18" fillId="3" borderId="5" xfId="0" applyFont="true" applyBorder="true" applyAlignment="true" applyProtection="false">
      <alignment horizontal="left" vertical="center" textRotation="0" wrapText="false" indent="0" shrinkToFit="false"/>
      <protection locked="true" hidden="false"/>
    </xf>
    <xf numFmtId="164" fontId="22" fillId="3" borderId="1" xfId="0" applyFont="true" applyBorder="true" applyAlignment="true" applyProtection="false">
      <alignment horizontal="left" vertical="center" textRotation="0" wrapText="true" indent="0" shrinkToFit="false"/>
      <protection locked="true" hidden="false"/>
    </xf>
    <xf numFmtId="164" fontId="18" fillId="2" borderId="14" xfId="0" applyFont="true" applyBorder="true" applyAlignment="true" applyProtection="false">
      <alignment horizontal="left" vertical="center" textRotation="0" wrapText="true" indent="0" shrinkToFit="false"/>
      <protection locked="true" hidden="false"/>
    </xf>
    <xf numFmtId="164" fontId="26" fillId="2" borderId="14" xfId="0" applyFont="true" applyBorder="true" applyAlignment="true" applyProtection="false">
      <alignment horizontal="left" vertical="center" textRotation="0" wrapText="true" indent="0" shrinkToFit="false"/>
      <protection locked="true" hidden="false"/>
    </xf>
    <xf numFmtId="164" fontId="18" fillId="2" borderId="12" xfId="0" applyFont="true" applyBorder="true" applyAlignment="true" applyProtection="false">
      <alignment horizontal="general" vertical="bottom" textRotation="0" wrapText="true" indent="0" shrinkToFit="false"/>
      <protection locked="true" hidden="false"/>
    </xf>
    <xf numFmtId="164" fontId="18" fillId="3" borderId="5" xfId="0" applyFont="true" applyBorder="true" applyAlignment="false" applyProtection="false">
      <alignment horizontal="general" vertical="bottom"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Excel Built-in Heading 1" xfId="21"/>
    <cellStyle name="Excel Built-in Heading 2" xfId="22"/>
    <cellStyle name="*unknown*" xfId="20" builtinId="8"/>
  </cellStyles>
  <dxfs count="7">
    <dxf>
      <fill>
        <patternFill patternType="solid">
          <fgColor rgb="FFD9D9D9"/>
          <bgColor rgb="FF000000"/>
        </patternFill>
      </fill>
    </dxf>
    <dxf>
      <fill>
        <patternFill patternType="solid">
          <fgColor rgb="FFFFFFCC"/>
          <bgColor rgb="FF000000"/>
        </patternFill>
      </fill>
    </dxf>
    <dxf>
      <fill>
        <patternFill patternType="solid">
          <bgColor rgb="FF000000"/>
        </patternFill>
      </fill>
    </dxf>
    <dxf>
      <fill>
        <patternFill patternType="solid">
          <fgColor rgb="FFE9EDF7"/>
          <bgColor rgb="FF000000"/>
        </patternFill>
      </fill>
    </dxf>
    <dxf>
      <fill>
        <patternFill>
          <bgColor rgb="FFE9EDF7"/>
        </patternFill>
      </fill>
    </dxf>
    <dxf>
      <fill>
        <patternFill patternType="solid">
          <fgColor rgb="FF000000"/>
          <bgColor rgb="FF000000"/>
        </patternFill>
      </fill>
    </dxf>
    <dxf>
      <font>
        <color rgb="FF00000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9ED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A1B8E1"/>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ables/table1.xml><?xml version="1.0" encoding="utf-8"?>
<table xmlns="http://schemas.openxmlformats.org/spreadsheetml/2006/main" id="1" name="Table11" displayName="Table11" ref="A222:B223" headerRowCount="1" totalsRowCount="0" totalsRowShown="0">
  <autoFilter ref="A222:B223">
    <filterColumn colId="0" hiddenButton="1"/>
    <filterColumn colId="1" hiddenButton="1"/>
  </autoFilter>
  <tableColumns count="2">
    <tableColumn id="1" name="Operational Catchment"/>
    <tableColumn id="2" name="Farmscoper equivalent"/>
  </tableColumns>
</table>
</file>

<file path=xl/tables/table2.xml><?xml version="1.0" encoding="utf-8"?>
<table xmlns="http://schemas.openxmlformats.org/spreadsheetml/2006/main" id="2" name="Table12" displayName="Table12" ref="A196:K219" headerRowCount="1" totalsRowCount="0" totalsRowShown="0">
  <autoFilter ref="A196:K21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Rainfall band"/>
    <tableColumn id="2" name="Mid"/>
    <tableColumn id="3" name="Farmscoper Equivalent"/>
    <tableColumn id="4" name="P Urban Runoff Coefficient "/>
    <tableColumn id="5" name="N Urban Runoff Coefficient (kg/ha/yr)"/>
    <tableColumn id="6" name="Residential P export coefficient (kg/ha/yr)"/>
    <tableColumn id="7" name="Commercial / industrial P export coefficient (kg/ha/yr)"/>
    <tableColumn id="8" name="Open urban P export coefficient (kg/ha/yr)"/>
    <tableColumn id="9" name="Residential P export coefficient (kg/ha/yr)2"/>
    <tableColumn id="10" name="Commercial / industrial P export coefficient (kg/ha/yr)3"/>
    <tableColumn id="11" name="Open urban P export coefficient (kg/ha/yr)4"/>
  </tableColumns>
</table>
</file>

<file path=xl/tables/table3.xml><?xml version="1.0" encoding="utf-8"?>
<table xmlns="http://schemas.openxmlformats.org/spreadsheetml/2006/main" id="3" name="Table13" displayName="Table13" ref="A51:M193" headerRowCount="1" totalsRowCount="0" totalsRowShown="0">
  <autoFilter ref="A51:M19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name="Catchment"/>
    <tableColumn id="2" name="Farmscoper Farm Term"/>
    <tableColumn id="3" name="NVZ"/>
    <tableColumn id="4" name="Climate"/>
    <tableColumn id="5" name="Farmscoper Soil Drainage Term"/>
    <tableColumn id="6" name="Lookup"/>
    <tableColumn id="7" name="Column3"/>
    <tableColumn id="8" name="Phosphorus export coefficient"/>
    <tableColumn id="9" name="Farm Lookup"/>
    <tableColumn id="10" name="Column1"/>
    <tableColumn id="11" name="Mean P export of farm type and climate combination"/>
    <tableColumn id="12" name="Column2"/>
    <tableColumn id="13" name="Mean P export of farm type"/>
  </tableColumns>
</table>
</file>

<file path=xl/tables/table4.xml><?xml version="1.0" encoding="utf-8"?>
<table xmlns="http://schemas.openxmlformats.org/spreadsheetml/2006/main" id="4" name="Table14" displayName="Table14" ref="A4:D48" headerRowCount="1" totalsRowCount="0" totalsRowShown="0">
  <autoFilter ref="A4:D48">
    <filterColumn colId="0" hiddenButton="1"/>
    <filterColumn colId="1" hiddenButton="1"/>
    <filterColumn colId="2" hiddenButton="1"/>
    <filterColumn colId="3" hiddenButton="1"/>
  </autoFilter>
  <tableColumns count="4">
    <tableColumn id="1" name="Discharge Site Name"/>
    <tableColumn id="2" name="Phosphorus, Total as P (mg/l)"/>
    <tableColumn id="3" name="Phosphorus, Total as P (mg/l), permit post 2025"/>
    <tableColumn id="4" name="Phosphorus, Total as P (mg/l), permit post 2030"/>
  </tableColumns>
</table>
</file>

<file path=xl/tables/table5.xml><?xml version="1.0" encoding="utf-8"?>
<table xmlns="http://schemas.openxmlformats.org/spreadsheetml/2006/main" id="5" name="Table6" displayName="Table6" ref="A240:A257" headerRowCount="1" totalsRowCount="0" totalsRowShown="0">
  <autoFilter ref="A240:A257">
    <filterColumn colId="0" hiddenButton="1"/>
  </autoFilter>
  <tableColumns count="1">
    <tableColumn id="1" name="All Possible Landcover Types"/>
  </tableColumns>
</table>
</file>

<file path=xl/tables/table6.xml><?xml version="1.0" encoding="utf-8"?>
<table xmlns="http://schemas.openxmlformats.org/spreadsheetml/2006/main" id="6" name="Table8" displayName="Table8" ref="A235:B237" headerRowCount="1" totalsRowCount="0" totalsRowShown="0">
  <autoFilter ref="A235:B237">
    <filterColumn colId="0" hiddenButton="1"/>
    <filterColumn colId="1" hiddenButton="1"/>
  </autoFilter>
  <tableColumns count="2">
    <tableColumn id="1" name="NVZ"/>
    <tableColumn id="2" name="Farmscoper equivalent"/>
  </tableColumns>
</table>
</file>

<file path=xl/tables/table7.xml><?xml version="1.0" encoding="utf-8"?>
<table xmlns="http://schemas.openxmlformats.org/spreadsheetml/2006/main" id="7" name="Table9" displayName="Table9" ref="A226:C232" headerRowCount="1" totalsRowCount="0" totalsRowShown="0">
  <autoFilter ref="A226:C232">
    <filterColumn colId="0" hiddenButton="1"/>
    <filterColumn colId="1" hiddenButton="1"/>
    <filterColumn colId="2" hiddenButton="1"/>
  </autoFilter>
  <tableColumns count="3">
    <tableColumn id="1" name="Soilscape drainage term"/>
    <tableColumn id="2" name="Farmscoper term"/>
    <tableColumn id="3" name="Definition"/>
  </tableColumns>
</table>
</file>

<file path=xl/tables/table8.xml><?xml version="1.0" encoding="utf-8"?>
<table xmlns="http://schemas.openxmlformats.org/spreadsheetml/2006/main" id="8" name="Table_1_Links3" displayName="Table_1_Links3" ref="A10:B15" headerRowCount="1" totalsRowCount="0" totalsRowShown="0">
  <autoFilter ref="A10:B15">
    <filterColumn colId="0" hiddenButton="1"/>
    <filterColumn colId="1" hiddenButton="1"/>
  </autoFilter>
  <tableColumns count="2">
    <tableColumn id="1" name="Topic of each table"/>
    <tableColumn id="2" name="Link to each worksheet"/>
  </tableColumns>
</table>
</file>

<file path=xl/tables/table9.xml><?xml version="1.0" encoding="utf-8"?>
<table xmlns="http://schemas.openxmlformats.org/spreadsheetml/2006/main" id="9" name="Table_2_Links4" displayName="Table_2_Links4" ref="A42:A46" headerRowCount="1" totalsRowCount="0" totalsRowShown="0">
  <autoFilter ref="A42:A46">
    <filterColumn colId="0" hiddenButton="1"/>
  </autoFilter>
  <tableColumns count="1">
    <tableColumn id="1" name="Description of the information:"/>
  </tableColumns>
</table>
</file>

<file path=xl/tables/table10.xml><?xml version="1.0" encoding="utf-8"?>
<table xmlns="http://schemas.openxmlformats.org/spreadsheetml/2006/main" id="10" name="Table_3_Water_Infrastructure" displayName="Table_3_Water_Infrastructure" ref="A4:C12" headerRowCount="1" totalsRowCount="0" totalsRowShown="0">
  <autoFilter ref="A4:C12">
    <filterColumn colId="0" hiddenButton="1"/>
    <filterColumn colId="1" hiddenButton="1"/>
    <filterColumn colId="2" hiddenButton="1"/>
  </autoFilter>
  <tableColumns count="3">
    <tableColumn id="1" name="Description of required information"/>
    <tableColumn id="2" name="Data entry column - user inputs required"/>
    <tableColumn id="3" name="Additional data entry column - user inputs may be required"/>
  </tableColumns>
</table>
</file>

<file path=xl/tables/table11.xml><?xml version="1.0" encoding="utf-8"?>
<table xmlns="http://schemas.openxmlformats.org/spreadsheetml/2006/main" id="11" name="Table_4_Wastewater_Load" displayName="Table_4_Wastewater_Load" ref="A14:B22" headerRowCount="1" totalsRowCount="0" totalsRowShown="0">
  <autoFilter ref="A14:B22">
    <filterColumn colId="0" hiddenButton="1"/>
    <filterColumn colId="1" hiddenButton="1"/>
  </autoFilter>
  <tableColumns count="2">
    <tableColumn id="1" name="Description of values generated"/>
    <tableColumn id="2" name="Values generated"/>
  </tableColumns>
</table>
</file>

<file path=xl/tables/table12.xml><?xml version="1.0" encoding="utf-8"?>
<table xmlns="http://schemas.openxmlformats.org/spreadsheetml/2006/main" id="12" name="Table_5_Site_Information" displayName="Table_5_Site_Information" ref="A4:B8" headerRowCount="1" totalsRowCount="0" totalsRowShown="0">
  <autoFilter ref="A4:B8">
    <filterColumn colId="0" hiddenButton="1"/>
    <filterColumn colId="1" hiddenButton="1"/>
  </autoFilter>
  <tableColumns count="2">
    <tableColumn id="1" name="Description of required information"/>
    <tableColumn id="2" name="Data entry column - user inputs required"/>
  </tableColumns>
</table>
</file>

<file path=xl/tables/table13.xml><?xml version="1.0" encoding="utf-8"?>
<table xmlns="http://schemas.openxmlformats.org/spreadsheetml/2006/main" id="13" name="Table_6_Current_Land_Uses" displayName="Table_6_Current_Land_Uses" ref="A10:D28" headerRowCount="1" totalsRowCount="0" totalsRowShown="0">
  <autoFilter ref="A10:D28">
    <filterColumn colId="0" hiddenButton="1"/>
    <filterColumn colId="1" hiddenButton="1"/>
    <filterColumn colId="2" hiddenButton="1"/>
    <filterColumn colId="3" hiddenButton="1"/>
  </autoFilter>
  <tableColumns count="4">
    <tableColumn id="1" name="Existing land use type(s) - user inputs required"/>
    <tableColumn id="2" name="Area (ha) - user inputs required"/>
    <tableColumn id="3" name="Annual phosphorus export  &#10;(kg TP/yr)"/>
    <tableColumn id="4" name="Notes on data"/>
  </tableColumns>
</table>
</file>

<file path=xl/tables/table14.xml><?xml version="1.0" encoding="utf-8"?>
<table xmlns="http://schemas.openxmlformats.org/spreadsheetml/2006/main" id="14" name="Table_7_Future_Land_Uses" displayName="Table_7_Future_Land_Uses" ref="A4:C22" headerRowCount="1" totalsRowCount="0" totalsRowShown="0">
  <autoFilter ref="A4:C22">
    <filterColumn colId="0" hiddenButton="1"/>
    <filterColumn colId="1" hiddenButton="1"/>
    <filterColumn colId="2" hiddenButton="1"/>
  </autoFilter>
  <tableColumns count="3">
    <tableColumn id="1" name="New land use type(s) - user inputs required"/>
    <tableColumn id="2" name="Area (ha) - user inputs required"/>
    <tableColumn id="3" name="Annual phosphorus export&#10;(kg TP/yr)"/>
  </tableColumns>
</table>
</file>

<file path=xl/tables/table15.xml><?xml version="1.0" encoding="utf-8"?>
<table xmlns="http://schemas.openxmlformats.org/spreadsheetml/2006/main" id="15" name="Table_8_SuDS_Features" displayName="Table_8_SuDS_Features" ref="A4:H30" headerRowCount="1" totalsRowCount="0" totalsRowShown="0">
  <autoFilter ref="A4:H3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New land use type(s) within SuDS catchment area - user inputs required"/>
    <tableColumn id="2" name="SuDS catchment area (ha) - user inputs required"/>
    <tableColumn id="3" name="Percentage of flow entering the SuDS (%) - user inputs required"/>
    <tableColumn id="4" name="Annual phosphorus inputs to SuDS feature(s)&#10;(kg T/yr)"/>
    <tableColumn id="5" name="Name of SuDS feature(s) - user inputs required"/>
    <tableColumn id="6" name="TP removal rate for features - user specified (%) - user inputs required"/>
    <tableColumn id="7" name="Annual phosphorus load removed by SuDS&#10;(kg TP/yr)"/>
    <tableColumn id="8" name="Notes on data"/>
  </tableColumns>
</table>
</file>

<file path=xl/tables/table16.xml><?xml version="1.0" encoding="utf-8"?>
<table xmlns="http://schemas.openxmlformats.org/spreadsheetml/2006/main" id="16" name="Table_9_Final_Nutrient_Budgets" displayName="Table_9_Final_Nutrient_Budgets" ref="A4:B14" headerRowCount="1" totalsRowCount="0" totalsRowShown="0">
  <autoFilter ref="A4:B14">
    <filterColumn colId="0" hiddenButton="1"/>
    <filterColumn colId="1" hiddenButton="1"/>
  </autoFilter>
  <tableColumns count="2">
    <tableColumn id="1" name="Description of values generated"/>
    <tableColumn id="2" name="Values generated"/>
  </tableColumns>
</table>
</file>

<file path=xl/theme/theme1.xml><?xml version="1.0" encoding="utf-8"?>
<a:theme xmlns:a="http://schemas.openxmlformats.org/drawingml/2006/main" xmlns:r="http://schemas.openxmlformats.org/officeDocument/2006/relationships"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gov.uk/guidance/using-the-nutrient-neutrality-calculators" TargetMode="External"/><Relationship Id="rId2" Type="http://schemas.openxmlformats.org/officeDocument/2006/relationships/hyperlink" Target="https://www.gov.uk/guidance/habitats-regulations-assessments-protecting-a-european-site" TargetMode="External"/><Relationship Id="rId3" Type="http://schemas.openxmlformats.org/officeDocument/2006/relationships/hyperlink" Target="https://www.gov.uk/guidance/using-the-nutrient-neutrality-calculators" TargetMode="External"/><Relationship Id="rId4" Type="http://schemas.openxmlformats.org/officeDocument/2006/relationships/hyperlink" Target="https://www.gov.uk/guidance/using-the-nutrient-neutrality-calculators" TargetMode="External"/><Relationship Id="rId5" Type="http://schemas.openxmlformats.org/officeDocument/2006/relationships/hyperlink" Target="http://environment.data.gov.uk/catchment-planning/" TargetMode="External"/><Relationship Id="rId6" Type="http://schemas.openxmlformats.org/officeDocument/2006/relationships/hyperlink" Target="https://www.landis.org.uk/soilscapes/" TargetMode="External"/><Relationship Id="rId7" Type="http://schemas.openxmlformats.org/officeDocument/2006/relationships/hyperlink" Target="https://nrfa.ceh.ac.uk/data/station/spatial/43021" TargetMode="External"/><Relationship Id="rId8" Type="http://schemas.openxmlformats.org/officeDocument/2006/relationships/hyperlink" Target="https://www.gov.uk/guidance/using-the-nutrient-neutrality-calculators" TargetMode="External"/><Relationship Id="rId9" Type="http://schemas.openxmlformats.org/officeDocument/2006/relationships/table" Target="../tables/table8.xml"/><Relationship Id="rId10" Type="http://schemas.openxmlformats.org/officeDocument/2006/relationships/table" Target="../tables/table9.xml"/>
</Relationships>
</file>

<file path=xl/worksheets/_rels/sheet2.xml.rels><?xml version="1.0" encoding="UTF-8"?>
<Relationships xmlns="http://schemas.openxmlformats.org/package/2006/relationships"><Relationship Id="rId1" Type="http://schemas.openxmlformats.org/officeDocument/2006/relationships/table" Target="../tables/table10.xml"/><Relationship Id="rId2" Type="http://schemas.openxmlformats.org/officeDocument/2006/relationships/table" Target="../tables/table11.xml"/>
</Relationships>
</file>

<file path=xl/worksheets/_rels/sheet3.xml.rels><?xml version="1.0" encoding="UTF-8"?>
<Relationships xmlns="http://schemas.openxmlformats.org/package/2006/relationships"><Relationship Id="rId1" Type="http://schemas.openxmlformats.org/officeDocument/2006/relationships/table" Target="../tables/table12.xml"/><Relationship Id="rId2" Type="http://schemas.openxmlformats.org/officeDocument/2006/relationships/table" Target="../tables/table13.xml"/>
</Relationships>
</file>

<file path=xl/worksheets/_rels/sheet4.xml.rels><?xml version="1.0" encoding="UTF-8"?>
<Relationships xmlns="http://schemas.openxmlformats.org/package/2006/relationships"><Relationship Id="rId1" Type="http://schemas.openxmlformats.org/officeDocument/2006/relationships/table" Target="../tables/table14.xml"/>
</Relationships>
</file>

<file path=xl/worksheets/_rels/sheet5.xml.rels><?xml version="1.0" encoding="UTF-8"?>
<Relationships xmlns="http://schemas.openxmlformats.org/package/2006/relationships"><Relationship Id="rId1" Type="http://schemas.openxmlformats.org/officeDocument/2006/relationships/table" Target="../tables/table15.xml"/>
</Relationships>
</file>

<file path=xl/worksheets/_rels/sheet6.xml.rels><?xml version="1.0" encoding="UTF-8"?>
<Relationships xmlns="http://schemas.openxmlformats.org/package/2006/relationships"><Relationship Id="rId1" Type="http://schemas.openxmlformats.org/officeDocument/2006/relationships/table" Target="../tables/table16.xml"/>
</Relationships>
</file>

<file path=xl/worksheets/_rels/sheet7.xml.rels><?xml version="1.0" encoding="UTF-8"?>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2.xml"/><Relationship Id="rId3" Type="http://schemas.openxmlformats.org/officeDocument/2006/relationships/table" Target="../tables/table3.xml"/><Relationship Id="rId4" Type="http://schemas.openxmlformats.org/officeDocument/2006/relationships/table" Target="../tables/table4.xml"/><Relationship Id="rId5" Type="http://schemas.openxmlformats.org/officeDocument/2006/relationships/table" Target="../tables/table5.xml"/><Relationship Id="rId6" Type="http://schemas.openxmlformats.org/officeDocument/2006/relationships/table" Target="../tables/table6.xml"/><Relationship Id="rId7" Type="http://schemas.openxmlformats.org/officeDocument/2006/relationships/table" Target="../tables/table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8"/>
  <sheetViews>
    <sheetView showFormulas="false" showGridLines="true" showRowColHeaders="true" showZeros="true" rightToLeft="false" tabSelected="false" showOutlineSymbols="true" defaultGridColor="true" view="normal" topLeftCell="A53" colorId="64" zoomScale="75" zoomScaleNormal="75" zoomScalePageLayoutView="100" workbookViewId="0">
      <selection pane="topLeft" activeCell="A1" activeCellId="0" sqref="A1"/>
    </sheetView>
  </sheetViews>
  <sheetFormatPr defaultColWidth="8.82421875" defaultRowHeight="15" zeroHeight="false" outlineLevelRow="0" outlineLevelCol="0"/>
  <cols>
    <col collapsed="false" customWidth="true" hidden="false" outlineLevel="0" max="1" min="1" style="1" width="124.27"/>
    <col collapsed="false" customWidth="true" hidden="false" outlineLevel="0" max="2" min="2" style="1" width="44.82"/>
    <col collapsed="false" customWidth="true" hidden="false" outlineLevel="0" max="207" min="3" style="1" width="8.54"/>
    <col collapsed="false" customWidth="false" hidden="false" outlineLevel="0" max="16384" min="208" style="1" width="8.82"/>
  </cols>
  <sheetData>
    <row r="1" customFormat="false" ht="50.25" hidden="false" customHeight="true" outlineLevel="0" collapsed="false">
      <c r="A1" s="2" t="s">
        <v>0</v>
      </c>
    </row>
    <row r="2" customFormat="false" ht="23.25" hidden="false" customHeight="true" outlineLevel="0" collapsed="false">
      <c r="A2" s="3" t="s">
        <v>1</v>
      </c>
    </row>
    <row r="3" customFormat="false" ht="24" hidden="false" customHeight="true" outlineLevel="0" collapsed="false">
      <c r="A3" s="4" t="s">
        <v>2</v>
      </c>
    </row>
    <row r="4" customFormat="false" ht="22.5" hidden="false" customHeight="true" outlineLevel="0" collapsed="false">
      <c r="A4" s="4" t="s">
        <v>3</v>
      </c>
    </row>
    <row r="5" customFormat="false" ht="26.25" hidden="false" customHeight="true" outlineLevel="0" collapsed="false">
      <c r="A5" s="4" t="s">
        <v>4</v>
      </c>
    </row>
    <row r="6" customFormat="false" ht="26.25" hidden="false" customHeight="true" outlineLevel="0" collapsed="false">
      <c r="A6" s="4" t="s">
        <v>5</v>
      </c>
    </row>
    <row r="7" customFormat="false" ht="39" hidden="false" customHeight="true" outlineLevel="0" collapsed="false">
      <c r="A7" s="4" t="s">
        <v>6</v>
      </c>
    </row>
    <row r="8" customFormat="false" ht="40.5" hidden="false" customHeight="true" outlineLevel="0" collapsed="false">
      <c r="A8" s="4" t="s">
        <v>7</v>
      </c>
    </row>
    <row r="9" customFormat="false" ht="37.5" hidden="false" customHeight="true" outlineLevel="0" collapsed="false">
      <c r="A9" s="5" t="s">
        <v>8</v>
      </c>
    </row>
    <row r="10" customFormat="false" ht="37.5" hidden="false" customHeight="true" outlineLevel="0" collapsed="false">
      <c r="A10" s="6" t="s">
        <v>9</v>
      </c>
      <c r="B10" s="7" t="s">
        <v>10</v>
      </c>
    </row>
    <row r="11" customFormat="false" ht="19.5" hidden="false" customHeight="true" outlineLevel="0" collapsed="false">
      <c r="A11" s="4" t="s">
        <v>11</v>
      </c>
      <c r="B11" s="8" t="s">
        <v>12</v>
      </c>
    </row>
    <row r="12" customFormat="false" ht="19.5" hidden="false" customHeight="true" outlineLevel="0" collapsed="false">
      <c r="A12" s="4" t="s">
        <v>13</v>
      </c>
      <c r="B12" s="8" t="s">
        <v>14</v>
      </c>
    </row>
    <row r="13" customFormat="false" ht="19.5" hidden="false" customHeight="true" outlineLevel="0" collapsed="false">
      <c r="A13" s="4" t="s">
        <v>15</v>
      </c>
      <c r="B13" s="8" t="s">
        <v>16</v>
      </c>
    </row>
    <row r="14" customFormat="false" ht="19.5" hidden="false" customHeight="true" outlineLevel="0" collapsed="false">
      <c r="A14" s="4" t="s">
        <v>17</v>
      </c>
      <c r="B14" s="8" t="s">
        <v>18</v>
      </c>
    </row>
    <row r="15" customFormat="false" ht="19.5" hidden="false" customHeight="true" outlineLevel="0" collapsed="false">
      <c r="A15" s="4" t="s">
        <v>19</v>
      </c>
      <c r="B15" s="8" t="s">
        <v>20</v>
      </c>
    </row>
    <row r="16" customFormat="false" ht="37.5" hidden="false" customHeight="true" outlineLevel="0" collapsed="false">
      <c r="A16" s="5" t="s">
        <v>21</v>
      </c>
      <c r="B16" s="9"/>
    </row>
    <row r="17" customFormat="false" ht="20.25" hidden="false" customHeight="true" outlineLevel="0" collapsed="false">
      <c r="A17" s="4" t="s">
        <v>22</v>
      </c>
      <c r="B17" s="9"/>
    </row>
    <row r="18" customFormat="false" ht="36.75" hidden="false" customHeight="true" outlineLevel="0" collapsed="false">
      <c r="A18" s="4" t="s">
        <v>23</v>
      </c>
      <c r="B18" s="9"/>
    </row>
    <row r="19" customFormat="false" ht="36.75" hidden="false" customHeight="true" outlineLevel="0" collapsed="false">
      <c r="A19" s="4" t="s">
        <v>24</v>
      </c>
      <c r="B19" s="9"/>
    </row>
    <row r="20" customFormat="false" ht="67.5" hidden="false" customHeight="true" outlineLevel="0" collapsed="false">
      <c r="A20" s="4" t="s">
        <v>25</v>
      </c>
    </row>
    <row r="21" customFormat="false" ht="33" hidden="false" customHeight="true" outlineLevel="0" collapsed="false">
      <c r="A21" s="4" t="s">
        <v>26</v>
      </c>
    </row>
    <row r="22" customFormat="false" ht="25.5" hidden="false" customHeight="true" outlineLevel="0" collapsed="false">
      <c r="A22" s="8" t="s">
        <v>27</v>
      </c>
    </row>
    <row r="23" customFormat="false" ht="22.5" hidden="false" customHeight="true" outlineLevel="0" collapsed="false">
      <c r="A23" s="4" t="s">
        <v>28</v>
      </c>
    </row>
    <row r="24" customFormat="false" ht="30.75" hidden="false" customHeight="true" outlineLevel="0" collapsed="false">
      <c r="A24" s="4" t="s">
        <v>29</v>
      </c>
    </row>
    <row r="25" customFormat="false" ht="37.5" hidden="false" customHeight="true" outlineLevel="0" collapsed="false">
      <c r="A25" s="4" t="s">
        <v>30</v>
      </c>
    </row>
    <row r="26" customFormat="false" ht="54" hidden="false" customHeight="true" outlineLevel="0" collapsed="false">
      <c r="A26" s="10" t="s">
        <v>31</v>
      </c>
    </row>
    <row r="27" customFormat="false" ht="38.25" hidden="false" customHeight="true" outlineLevel="0" collapsed="false">
      <c r="A27" s="4" t="s">
        <v>32</v>
      </c>
    </row>
    <row r="28" customFormat="false" ht="37.5" hidden="false" customHeight="true" outlineLevel="0" collapsed="false">
      <c r="A28" s="5" t="s">
        <v>33</v>
      </c>
    </row>
    <row r="29" customFormat="false" ht="22.5" hidden="false" customHeight="true" outlineLevel="0" collapsed="false">
      <c r="A29" s="4" t="s">
        <v>34</v>
      </c>
    </row>
    <row r="30" customFormat="false" ht="50.25" hidden="false" customHeight="true" outlineLevel="0" collapsed="false">
      <c r="A30" s="4" t="s">
        <v>35</v>
      </c>
    </row>
    <row r="31" customFormat="false" ht="51.75" hidden="false" customHeight="true" outlineLevel="0" collapsed="false">
      <c r="A31" s="4" t="s">
        <v>36</v>
      </c>
    </row>
    <row r="32" customFormat="false" ht="161.25" hidden="false" customHeight="true" outlineLevel="0" collapsed="false">
      <c r="A32" s="4" t="s">
        <v>37</v>
      </c>
    </row>
    <row r="33" customFormat="false" ht="52.5" hidden="false" customHeight="true" outlineLevel="0" collapsed="false">
      <c r="A33" s="4" t="s">
        <v>38</v>
      </c>
    </row>
    <row r="34" customFormat="false" ht="43.5" hidden="false" customHeight="true" outlineLevel="0" collapsed="false">
      <c r="A34" s="4" t="s">
        <v>39</v>
      </c>
    </row>
    <row r="35" customFormat="false" ht="39.75" hidden="false" customHeight="true" outlineLevel="0" collapsed="false">
      <c r="A35" s="4" t="s">
        <v>40</v>
      </c>
    </row>
    <row r="36" customFormat="false" ht="156" hidden="false" customHeight="true" outlineLevel="0" collapsed="false">
      <c r="A36" s="4" t="s">
        <v>41</v>
      </c>
    </row>
    <row r="37" customFormat="false" ht="37.5" hidden="false" customHeight="true" outlineLevel="0" collapsed="false">
      <c r="A37" s="5" t="s">
        <v>42</v>
      </c>
    </row>
    <row r="38" customFormat="false" ht="79.5" hidden="false" customHeight="true" outlineLevel="0" collapsed="false">
      <c r="A38" s="4" t="s">
        <v>43</v>
      </c>
    </row>
    <row r="39" customFormat="false" ht="72" hidden="false" customHeight="true" outlineLevel="0" collapsed="false">
      <c r="A39" s="8" t="s">
        <v>44</v>
      </c>
    </row>
    <row r="40" customFormat="false" ht="28.5" hidden="false" customHeight="true" outlineLevel="0" collapsed="false">
      <c r="A40" s="8" t="s">
        <v>45</v>
      </c>
    </row>
    <row r="41" customFormat="false" ht="36.75" hidden="false" customHeight="true" outlineLevel="0" collapsed="false">
      <c r="A41" s="5" t="s">
        <v>46</v>
      </c>
    </row>
    <row r="42" customFormat="false" ht="37.5" hidden="false" customHeight="true" outlineLevel="0" collapsed="false">
      <c r="A42" s="6" t="s">
        <v>47</v>
      </c>
      <c r="B42" s="11"/>
    </row>
    <row r="43" customFormat="false" ht="41.25" hidden="false" customHeight="true" outlineLevel="0" collapsed="false">
      <c r="A43" s="10" t="s">
        <v>48</v>
      </c>
      <c r="B43" s="12"/>
    </row>
    <row r="44" customFormat="false" ht="27" hidden="false" customHeight="true" outlineLevel="0" collapsed="false">
      <c r="A44" s="10" t="s">
        <v>49</v>
      </c>
      <c r="B44" s="12"/>
    </row>
    <row r="45" customFormat="false" ht="42" hidden="false" customHeight="true" outlineLevel="0" collapsed="false">
      <c r="A45" s="8" t="s">
        <v>50</v>
      </c>
      <c r="B45" s="12"/>
    </row>
    <row r="46" customFormat="false" ht="41.25" hidden="false" customHeight="true" outlineLevel="0" collapsed="false">
      <c r="A46" s="13" t="s">
        <v>51</v>
      </c>
      <c r="B46" s="12"/>
    </row>
    <row r="47" customFormat="false" ht="36.75" hidden="false" customHeight="true" outlineLevel="0" collapsed="false">
      <c r="A47" s="5" t="s">
        <v>52</v>
      </c>
    </row>
    <row r="48" customFormat="false" ht="56.25" hidden="false" customHeight="true" outlineLevel="0" collapsed="false">
      <c r="A48" s="4" t="s">
        <v>53</v>
      </c>
    </row>
    <row r="49" customFormat="false" ht="207.75" hidden="false" customHeight="true" outlineLevel="0" collapsed="false">
      <c r="A49" s="4" t="s">
        <v>54</v>
      </c>
    </row>
    <row r="50" customFormat="false" ht="28.5" hidden="false" customHeight="true" outlineLevel="0" collapsed="false">
      <c r="A50" s="8" t="s">
        <v>55</v>
      </c>
    </row>
    <row r="51" customFormat="false" ht="35.25" hidden="false" customHeight="true" outlineLevel="0" collapsed="false">
      <c r="A51" s="5" t="s">
        <v>56</v>
      </c>
    </row>
    <row r="52" customFormat="false" ht="36.75" hidden="false" customHeight="true" outlineLevel="0" collapsed="false">
      <c r="A52" s="4" t="s">
        <v>57</v>
      </c>
    </row>
    <row r="53" customFormat="false" ht="195" hidden="false" customHeight="true" outlineLevel="0" collapsed="false">
      <c r="A53" s="4" t="s">
        <v>58</v>
      </c>
    </row>
    <row r="54" customFormat="false" ht="37.5" hidden="false" customHeight="true" outlineLevel="0" collapsed="false">
      <c r="A54" s="5" t="s">
        <v>59</v>
      </c>
    </row>
    <row r="55" customFormat="false" ht="25.5" hidden="false" customHeight="true" outlineLevel="0" collapsed="false">
      <c r="A55" s="4" t="s">
        <v>60</v>
      </c>
    </row>
    <row r="56" customFormat="false" ht="23.25" hidden="false" customHeight="true" outlineLevel="0" collapsed="false">
      <c r="A56" s="4" t="s">
        <v>61</v>
      </c>
    </row>
    <row r="57" customFormat="false" ht="39" hidden="false" customHeight="true" outlineLevel="0" collapsed="false">
      <c r="A57" s="4" t="s">
        <v>62</v>
      </c>
    </row>
    <row r="68" customFormat="false" ht="15" hidden="false" customHeight="false" outlineLevel="0" collapsed="false">
      <c r="A68" s="14"/>
    </row>
  </sheetData>
  <sheetProtection algorithmName="SHA-512" hashValue="lEa/6Me3zAel96mlqyj8bStDkgLjkM4TNZ7Toef2tvG5Yq0Oq7COBJr02djbV2lKOrTTQP9P1e5NyrXr61lOjQ==" saltValue="Uj+qkkNrVPLr7XWidfMoIQ==" spinCount="100000" sheet="true" objects="true" scenarios="true"/>
  <hyperlinks>
    <hyperlink ref="B11" location="Nutrients_from_wastewater!A1" display="Nutrients from wastewater"/>
    <hyperlink ref="B12" location="Nutrients_from_current_land_use!A1" display="Nutrients from current land use"/>
    <hyperlink ref="B13" location="Nutrients_from_future_land_use!A1" display="Nutrients from future land use"/>
    <hyperlink ref="B14" location="SuDS!A1" display="SuDS"/>
    <hyperlink ref="B15" location="Final_nutrient_budgets!A1" display="Final_nutrient_budgets"/>
    <hyperlink ref="A22" r:id="rId1" display="The guidance to this calculator and gives further information on the user inputs required."/>
    <hyperlink ref="A26" r:id="rId2"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hyperlink ref="A39" r:id="rId3"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hyperlink ref="A40" r:id="rId4" display="The calculator guidance gives further information about the landcover types used."/>
    <hyperlink ref="A43" r:id="rId5" display="The operational catchment within which the development is located can be found using the Environment Agency Catchment Data Explorer"/>
    <hyperlink ref="A44" r:id="rId6" location="." display="The drainage associated with the predominant soil type within the development site can be found using the Soilscapes Map"/>
    <hyperlink ref="A45" r:id="rId7" display="The annual average rainfall that the development will receive can be found using the National River Flow Archive for the '43021 - Avon at Knapp Mill"/>
    <hyperlink ref="A50" r:id="rId8" display="The calculator guidance gives further information about the landcover types used in this calculator."/>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9"/>
    <tablePart r:id="rId10"/>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2"/>
  <sheetViews>
    <sheetView showFormulas="false" showGridLines="true" showRowColHeaders="true" showZeros="true" rightToLeft="false" tabSelected="false" showOutlineSymbols="true" defaultGridColor="true" view="normal" topLeftCell="A16" colorId="64" zoomScale="89" zoomScaleNormal="89" zoomScalePageLayoutView="100" workbookViewId="0">
      <selection pane="topLeft" activeCell="B5" activeCellId="0" sqref="B5"/>
    </sheetView>
  </sheetViews>
  <sheetFormatPr defaultColWidth="8.82421875" defaultRowHeight="14.25" zeroHeight="false" outlineLevelRow="0" outlineLevelCol="0"/>
  <cols>
    <col collapsed="false" customWidth="true" hidden="false" outlineLevel="0" max="1" min="1" style="15" width="120.82"/>
    <col collapsed="false" customWidth="true" hidden="false" outlineLevel="0" max="2" min="2" style="15" width="33.54"/>
    <col collapsed="false" customWidth="true" hidden="false" outlineLevel="0" max="3" min="3" style="15" width="26.18"/>
    <col collapsed="false" customWidth="true" hidden="false" outlineLevel="0" max="6" min="4" style="15" width="30.54"/>
    <col collapsed="false" customWidth="true" hidden="false" outlineLevel="0" max="360" min="7" style="15" width="8.54"/>
    <col collapsed="false" customWidth="false" hidden="false" outlineLevel="0" max="16384" min="361" style="15" width="8.82"/>
  </cols>
  <sheetData>
    <row r="1" customFormat="false" ht="50.25" hidden="false" customHeight="true" outlineLevel="0" collapsed="false">
      <c r="A1" s="2" t="s">
        <v>12</v>
      </c>
    </row>
    <row r="2" customFormat="false" ht="409.5" hidden="false" customHeight="true" outlineLevel="0" collapsed="false">
      <c r="A2" s="16" t="s">
        <v>63</v>
      </c>
    </row>
    <row r="3" customFormat="false" ht="51" hidden="false" customHeight="true" outlineLevel="0" collapsed="false">
      <c r="A3" s="5" t="s">
        <v>64</v>
      </c>
      <c r="B3" s="14"/>
      <c r="C3" s="1"/>
    </row>
    <row r="4" customFormat="false" ht="46.5" hidden="false" customHeight="true" outlineLevel="0" collapsed="false">
      <c r="A4" s="17" t="s">
        <v>65</v>
      </c>
      <c r="B4" s="18" t="s">
        <v>66</v>
      </c>
      <c r="C4" s="18" t="s">
        <v>67</v>
      </c>
    </row>
    <row r="5" customFormat="false" ht="24" hidden="false" customHeight="true" outlineLevel="0" collapsed="false">
      <c r="A5" s="19" t="s">
        <v>68</v>
      </c>
      <c r="B5" s="20" t="n">
        <v>46168</v>
      </c>
      <c r="C5" s="21"/>
    </row>
    <row r="6" customFormat="false" ht="24" hidden="false" customHeight="true" outlineLevel="0" collapsed="false">
      <c r="A6" s="19" t="s">
        <v>69</v>
      </c>
      <c r="B6" s="22" t="n">
        <v>1.8</v>
      </c>
      <c r="C6" s="21"/>
    </row>
    <row r="7" customFormat="false" ht="24" hidden="false" customHeight="true" outlineLevel="0" collapsed="false">
      <c r="A7" s="19" t="s">
        <v>70</v>
      </c>
      <c r="B7" s="23" t="n">
        <v>120</v>
      </c>
      <c r="C7" s="21"/>
    </row>
    <row r="8" customFormat="false" ht="24" hidden="false" customHeight="true" outlineLevel="0" collapsed="false">
      <c r="A8" s="19" t="s">
        <v>71</v>
      </c>
      <c r="B8" s="23" t="n">
        <v>1</v>
      </c>
      <c r="C8" s="21"/>
    </row>
    <row r="9" customFormat="false" ht="39" hidden="false" customHeight="true" outlineLevel="0" collapsed="false">
      <c r="A9" s="19" t="s">
        <v>72</v>
      </c>
      <c r="B9" s="23" t="s">
        <v>73</v>
      </c>
      <c r="C9" s="21"/>
    </row>
    <row r="10" customFormat="false" ht="24" hidden="false" customHeight="true" outlineLevel="0" collapsed="false">
      <c r="A10" s="19" t="s">
        <v>74</v>
      </c>
      <c r="B10" s="24" t="n">
        <f aca="false">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25"/>
    </row>
    <row r="11" customFormat="false" ht="24" hidden="false" customHeight="true" outlineLevel="0" collapsed="false">
      <c r="A11" s="19" t="str">
        <f aca="false">IFERROR(IF(AND($B$5&lt;DATE(2025,1,1),(VLOOKUP($B$9,Value_look_up_tables!$A$5:$E$46,2,FALSE()))&gt;(VLOOKUP($B$9,Value_look_up_tables!$A$5:$E$46,3,FALSE()))), "Post 2025 WwTW P permit (mg TP/litre):","Not applicable"),"Not applicable")</f>
        <v>Not applicable</v>
      </c>
      <c r="B11" s="26" t="str">
        <f aca="false">IFERROR(IF(AND($B$5&lt;DATE(2025,1,1),(VLOOKUP($B$9,Value_look_up_tables!$A$5:$J$46,2,FALSE()))&gt;(VLOOKUP($B$9,Value_look_up_tables!$A$5:$J$46,3,FALSE()))),VLOOKUP(B9,Value_look_up_tables!$A$5:$J$49,3,FALSE()),"Not applicable"),"Not applicable")</f>
        <v>Not applicable</v>
      </c>
      <c r="C11" s="21"/>
    </row>
    <row r="12" customFormat="false" ht="24" hidden="false" customHeight="true" outlineLevel="0" collapsed="false">
      <c r="A12" s="27" t="str">
        <f aca="false">IFERROR(IF(AND($B$5&lt;DATE(2030,4,1),(VLOOKUP($B$9,Value_look_up_tables!$A$5:$J$46,3,FALSE()))&gt;(VLOOKUP($B$9,Value_look_up_tables!$A$5:$J$46,4,FALSE()))), "Post 2030 WwTW P permit (mg TP/litre):","Not applicable"),"Not applicable")</f>
        <v>Post 2030 WwTW P permit (mg TP/litre):</v>
      </c>
      <c r="B12" s="28" t="n">
        <f aca="false">IFERROR(IF(AND($B$5&lt;DATE(2030,4,1),(VLOOKUP($B$9,Value_look_up_tables!$A$5:$J$46,3,FALSE()))&gt;(VLOOKUP($B$9,Value_look_up_tables!$A$5:$J$46,4,FALSE()))), VLOOKUP(B9,Value_look_up_tables!$A$5:$J$49,4,FALSE()),"Not applicable"),"Not applicable")</f>
        <v>0.25</v>
      </c>
      <c r="C12" s="29"/>
    </row>
    <row r="13" customFormat="false" ht="37.5" hidden="false" customHeight="true" outlineLevel="0" collapsed="false">
      <c r="A13" s="5" t="s">
        <v>75</v>
      </c>
      <c r="B13" s="1"/>
    </row>
    <row r="14" customFormat="false" ht="21" hidden="false" customHeight="true" outlineLevel="0" collapsed="false">
      <c r="A14" s="30" t="s">
        <v>76</v>
      </c>
      <c r="B14" s="18" t="s">
        <v>77</v>
      </c>
      <c r="C14" s="31"/>
    </row>
    <row r="15" customFormat="false" ht="28.5" hidden="false" customHeight="true" outlineLevel="0" collapsed="false">
      <c r="A15" s="32" t="str">
        <f aca="false">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33"/>
    </row>
    <row r="16" customFormat="false" ht="23.25" hidden="false" customHeight="true" outlineLevel="0" collapsed="false">
      <c r="A16" s="34" t="s">
        <v>78</v>
      </c>
      <c r="B16" s="35" t="n">
        <f aca="false">IF(ISBLANK(B8),0,B6*B8)</f>
        <v>1.8</v>
      </c>
    </row>
    <row r="17" customFormat="false" ht="23.25" hidden="false" customHeight="true" outlineLevel="0" collapsed="false">
      <c r="A17" s="34" t="s">
        <v>79</v>
      </c>
      <c r="B17" s="35" t="n">
        <f aca="false">IFERROR(B16*B7,0)</f>
        <v>216</v>
      </c>
    </row>
    <row r="18" customFormat="false" ht="23.25" hidden="false" customHeight="true" outlineLevel="0" collapsed="false">
      <c r="A18" s="34" t="s">
        <v>80</v>
      </c>
      <c r="B18" s="35" t="n">
        <f aca="false">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customFormat="false" ht="23.25" hidden="false" customHeight="true" outlineLevel="0" collapsed="false">
      <c r="A19" s="36" t="str">
        <f aca="false">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7"/>
    </row>
    <row r="20" customFormat="false" ht="23.25" hidden="false" customHeight="true" outlineLevel="0" collapsed="false">
      <c r="A20" s="34" t="str">
        <f aca="false">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35" t="n">
        <f aca="false">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0.07</v>
      </c>
    </row>
    <row r="21" customFormat="false" ht="23.25" hidden="false" customHeight="true" outlineLevel="0" collapsed="false">
      <c r="A21" s="36" t="str">
        <f aca="false">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7"/>
    </row>
    <row r="22" customFormat="false" ht="23.25" hidden="false" customHeight="true" outlineLevel="0" collapsed="false">
      <c r="A22" s="34" t="str">
        <f aca="false">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35" t="str">
        <f aca="false">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true" objects="true" scenarios="true"/>
  <conditionalFormatting sqref="C10">
    <cfRule type="expression" priority="2" aboveAverage="0" equalAverage="0" bottom="0" percent="0" rank="0" text="" dxfId="4">
      <formula>$B$10="Enter value in cell C10"</formula>
    </cfRule>
  </conditionalFormatting>
  <dataValidations count="5">
    <dataValidation allowBlank="true" error="Please ensure that the total number of dwellings is entered as a whole number" errorStyle="stop" errorTitle="Development proposal" operator="greaterThan" prompt="Please enter the total number of dwellings/units that will be within the development site as of the project completion date." showDropDown="false" showErrorMessage="true" showInputMessage="false" sqref="B8" type="whole">
      <formula1>0</formula1>
      <formula2>0</formula2>
    </dataValidation>
    <dataValidation allowBlank="false" error="Please enter a whole number in litres/person/day" errorStyle="stop" errorTitle="Water usage:" operator="greaterThanOrEqual" prompt="Keep as 120 unless other efficiency measures are used. " showDropDown="false" showErrorMessage="true" showInputMessage="false" sqref="B7" type="decimal">
      <formula1>0</formula1>
      <formula2>0</formula2>
    </dataValidation>
    <dataValidation allowBlank="false" errorStyle="stop" operator="greaterThanOrEqual" prompt="The average occupancy rate (people per dwelling/unit) should not be edited unless there is sufficient evidence." showDropDown="false" showErrorMessage="true" showInputMessage="false" sqref="B6" type="decimal">
      <formula1>0</formula1>
      <formula2>0</formula2>
    </dataValidation>
    <dataValidation allowBlank="true" error="Please enter a date after 01/01/2022 date in correct dd/mm/yyyy format." errorStyle="stop" errorTitle="Date Error" operator="greaterThan" prompt="Please enter the date using dd/mm/yyyy format. " showDropDown="false" showErrorMessage="true" showInputMessage="false" sqref="B5" type="date">
      <formula1>44562</formula1>
      <formula2>0</formula2>
    </dataValidation>
    <dataValidation allowBlank="true" errorStyle="stop" operator="greaterThanOrEqual" showDropDown="false" showErrorMessage="true" showInputMessage="true" sqref="C10"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0"/>
  <sheetViews>
    <sheetView showFormulas="false" showGridLines="true" showRowColHeaders="true" showZeros="true" rightToLeft="false" tabSelected="false" showOutlineSymbols="true" defaultGridColor="true" view="normal" topLeftCell="A10" colorId="64" zoomScale="75" zoomScaleNormal="75" zoomScalePageLayoutView="100" workbookViewId="0">
      <selection pane="topLeft" activeCell="D6" activeCellId="0" sqref="D6"/>
    </sheetView>
  </sheetViews>
  <sheetFormatPr defaultColWidth="9.18359375" defaultRowHeight="13.5" zeroHeight="false" outlineLevelRow="0" outlineLevelCol="0"/>
  <cols>
    <col collapsed="false" customWidth="true" hidden="false" outlineLevel="0" max="1" min="1" style="38" width="90.18"/>
    <col collapsed="false" customWidth="true" hidden="false" outlineLevel="0" max="2" min="2" style="38" width="27.27"/>
    <col collapsed="false" customWidth="true" hidden="false" outlineLevel="0" max="3" min="3" style="38" width="24.27"/>
    <col collapsed="false" customWidth="true" hidden="false" outlineLevel="0" max="4" min="4" style="38" width="124.73"/>
    <col collapsed="false" customWidth="true" hidden="false" outlineLevel="0" max="386" min="5" style="38" width="8.54"/>
    <col collapsed="false" customWidth="false" hidden="false" outlineLevel="0" max="16384" min="387" style="38" width="9.18"/>
  </cols>
  <sheetData>
    <row r="1" customFormat="false" ht="50.25" hidden="false" customHeight="true" outlineLevel="0" collapsed="false">
      <c r="A1" s="2" t="s">
        <v>14</v>
      </c>
      <c r="B1" s="39"/>
      <c r="C1" s="39"/>
      <c r="D1" s="39"/>
    </row>
    <row r="2" customFormat="false" ht="409.5" hidden="false" customHeight="true" outlineLevel="0" collapsed="false">
      <c r="A2" s="4" t="s">
        <v>81</v>
      </c>
      <c r="B2" s="39"/>
      <c r="C2" s="39"/>
      <c r="D2" s="39"/>
      <c r="E2" s="14"/>
      <c r="F2" s="1"/>
    </row>
    <row r="3" customFormat="false" ht="37.5" hidden="false" customHeight="true" outlineLevel="0" collapsed="false">
      <c r="A3" s="5" t="s">
        <v>82</v>
      </c>
      <c r="B3" s="40"/>
      <c r="C3" s="40"/>
      <c r="E3" s="1"/>
      <c r="F3" s="1"/>
    </row>
    <row r="4" customFormat="false" ht="38.25" hidden="false" customHeight="true" outlineLevel="0" collapsed="false">
      <c r="A4" s="41" t="s">
        <v>65</v>
      </c>
      <c r="B4" s="42" t="s">
        <v>66</v>
      </c>
      <c r="C4" s="40"/>
      <c r="E4" s="1"/>
      <c r="F4" s="1"/>
    </row>
    <row r="5" customFormat="false" ht="29.25" hidden="false" customHeight="true" outlineLevel="0" collapsed="false">
      <c r="A5" s="19" t="s">
        <v>83</v>
      </c>
      <c r="B5" s="43" t="s">
        <v>84</v>
      </c>
      <c r="C5" s="1"/>
      <c r="D5" s="1"/>
      <c r="E5" s="1"/>
      <c r="F5" s="12"/>
    </row>
    <row r="6" customFormat="false" ht="29.25" hidden="false" customHeight="true" outlineLevel="0" collapsed="false">
      <c r="A6" s="19" t="s">
        <v>85</v>
      </c>
      <c r="B6" s="44" t="s">
        <v>86</v>
      </c>
      <c r="C6" s="1"/>
      <c r="D6" s="1"/>
      <c r="E6" s="1"/>
      <c r="F6" s="1"/>
    </row>
    <row r="7" customFormat="false" ht="29.25" hidden="false" customHeight="true" outlineLevel="0" collapsed="false">
      <c r="A7" s="19" t="s">
        <v>87</v>
      </c>
      <c r="B7" s="45" t="s">
        <v>88</v>
      </c>
      <c r="C7" s="1"/>
      <c r="D7" s="1"/>
      <c r="E7" s="1"/>
      <c r="F7" s="1"/>
    </row>
    <row r="8" customFormat="false" ht="29.25" hidden="false" customHeight="true" outlineLevel="0" collapsed="false">
      <c r="A8" s="27" t="s">
        <v>89</v>
      </c>
      <c r="B8" s="46" t="s">
        <v>90</v>
      </c>
      <c r="C8" s="1"/>
      <c r="D8" s="1"/>
      <c r="E8" s="1"/>
      <c r="F8" s="1"/>
    </row>
    <row r="9" customFormat="false" ht="48" hidden="false" customHeight="true" outlineLevel="0" collapsed="false">
      <c r="A9" s="5" t="s">
        <v>91</v>
      </c>
      <c r="B9" s="47"/>
      <c r="C9" s="1"/>
      <c r="D9" s="1"/>
      <c r="E9" s="1"/>
      <c r="F9" s="1"/>
    </row>
    <row r="10" customFormat="false" ht="66" hidden="false" customHeight="true" outlineLevel="0" collapsed="false">
      <c r="A10" s="17" t="s">
        <v>92</v>
      </c>
      <c r="B10" s="18" t="s">
        <v>93</v>
      </c>
      <c r="C10" s="18" t="s">
        <v>94</v>
      </c>
      <c r="D10" s="18" t="s">
        <v>95</v>
      </c>
      <c r="E10" s="1"/>
      <c r="F10" s="12"/>
    </row>
    <row r="11" customFormat="false" ht="42.75" hidden="false" customHeight="true" outlineLevel="0" collapsed="false">
      <c r="A11" s="48" t="s">
        <v>96</v>
      </c>
      <c r="B11" s="22" t="n">
        <v>0.02</v>
      </c>
      <c r="C11" s="49" t="n">
        <f aca="false">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0.033027378538</v>
      </c>
      <c r="D11" s="50" t="str">
        <f aca="false">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1"/>
      <c r="F11" s="1"/>
    </row>
    <row r="12" customFormat="false" ht="42.75" hidden="false" customHeight="true" outlineLevel="0" collapsed="false">
      <c r="A12" s="48"/>
      <c r="B12" s="22"/>
      <c r="C12" s="49" t="n">
        <f aca="false">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50" t="str">
        <f aca="false">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1"/>
      <c r="F12" s="1"/>
    </row>
    <row r="13" customFormat="false" ht="42.75" hidden="false" customHeight="true" outlineLevel="0" collapsed="false">
      <c r="A13" s="48"/>
      <c r="B13" s="22"/>
      <c r="C13" s="49" t="n">
        <f aca="false">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50" t="str">
        <f aca="false">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1"/>
      <c r="F13" s="1"/>
    </row>
    <row r="14" customFormat="false" ht="42.75" hidden="false" customHeight="true" outlineLevel="0" collapsed="false">
      <c r="A14" s="48"/>
      <c r="B14" s="22"/>
      <c r="C14" s="49" t="n">
        <f aca="false">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50" t="str">
        <f aca="false">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1"/>
      <c r="F14" s="1"/>
    </row>
    <row r="15" customFormat="false" ht="42.75" hidden="false" customHeight="true" outlineLevel="0" collapsed="false">
      <c r="A15" s="48"/>
      <c r="B15" s="22"/>
      <c r="C15" s="49" t="n">
        <f aca="false">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50" t="str">
        <f aca="false">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1"/>
      <c r="F15" s="1"/>
    </row>
    <row r="16" customFormat="false" ht="42.75" hidden="false" customHeight="true" outlineLevel="0" collapsed="false">
      <c r="A16" s="48"/>
      <c r="B16" s="22"/>
      <c r="C16" s="49" t="n">
        <f aca="false">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50" t="str">
        <f aca="false">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1"/>
      <c r="F16" s="1"/>
    </row>
    <row r="17" customFormat="false" ht="42.75" hidden="false" customHeight="true" outlineLevel="0" collapsed="false">
      <c r="A17" s="48"/>
      <c r="B17" s="22"/>
      <c r="C17" s="49" t="n">
        <f aca="false">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50" t="str">
        <f aca="false">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1"/>
      <c r="F17" s="1"/>
    </row>
    <row r="18" customFormat="false" ht="42.75" hidden="false" customHeight="true" outlineLevel="0" collapsed="false">
      <c r="A18" s="48"/>
      <c r="B18" s="22"/>
      <c r="C18" s="49" t="n">
        <f aca="false">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50" t="str">
        <f aca="false">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1"/>
      <c r="F18" s="1"/>
    </row>
    <row r="19" customFormat="false" ht="42.75" hidden="false" customHeight="true" outlineLevel="0" collapsed="false">
      <c r="A19" s="48"/>
      <c r="B19" s="22"/>
      <c r="C19" s="49" t="n">
        <f aca="false">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50" t="str">
        <f aca="false">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1"/>
      <c r="F19" s="1"/>
    </row>
    <row r="20" customFormat="false" ht="42.75" hidden="false" customHeight="true" outlineLevel="0" collapsed="false">
      <c r="A20" s="48"/>
      <c r="B20" s="22"/>
      <c r="C20" s="49" t="n">
        <f aca="false">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50" t="str">
        <f aca="false">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1"/>
      <c r="F20" s="1"/>
    </row>
    <row r="21" customFormat="false" ht="42.75" hidden="false" customHeight="true" outlineLevel="0" collapsed="false">
      <c r="A21" s="48"/>
      <c r="B21" s="22"/>
      <c r="C21" s="49" t="n">
        <f aca="false">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50" t="str">
        <f aca="false">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1"/>
      <c r="F21" s="1"/>
    </row>
    <row r="22" customFormat="false" ht="42.75" hidden="false" customHeight="true" outlineLevel="0" collapsed="false">
      <c r="A22" s="48"/>
      <c r="B22" s="22"/>
      <c r="C22" s="49" t="n">
        <f aca="false">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50" t="str">
        <f aca="false">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1"/>
      <c r="F22" s="12"/>
    </row>
    <row r="23" customFormat="false" ht="42.75" hidden="false" customHeight="true" outlineLevel="0" collapsed="false">
      <c r="A23" s="48"/>
      <c r="B23" s="22"/>
      <c r="C23" s="49" t="n">
        <f aca="false">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50" t="str">
        <f aca="false">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1"/>
      <c r="F23" s="1"/>
    </row>
    <row r="24" customFormat="false" ht="42.75" hidden="false" customHeight="true" outlineLevel="0" collapsed="false">
      <c r="A24" s="48"/>
      <c r="B24" s="22"/>
      <c r="C24" s="49" t="n">
        <f aca="false">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50" t="str">
        <f aca="false">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1"/>
      <c r="F24" s="1"/>
    </row>
    <row r="25" customFormat="false" ht="42.75" hidden="false" customHeight="true" outlineLevel="0" collapsed="false">
      <c r="A25" s="48"/>
      <c r="B25" s="22"/>
      <c r="C25" s="49" t="n">
        <f aca="false">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50" t="str">
        <f aca="false">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1"/>
      <c r="F25" s="1"/>
    </row>
    <row r="26" customFormat="false" ht="42.75" hidden="false" customHeight="true" outlineLevel="0" collapsed="false">
      <c r="A26" s="48"/>
      <c r="B26" s="22"/>
      <c r="C26" s="49" t="n">
        <f aca="false">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50" t="str">
        <f aca="false">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customFormat="false" ht="42.75" hidden="false" customHeight="true" outlineLevel="0" collapsed="false">
      <c r="A27" s="48"/>
      <c r="B27" s="22"/>
      <c r="C27" s="49" t="n">
        <f aca="false">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50" t="str">
        <f aca="false">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customFormat="false" ht="24" hidden="false" customHeight="true" outlineLevel="0" collapsed="false">
      <c r="A28" s="51" t="s">
        <v>97</v>
      </c>
      <c r="B28" s="35" t="n">
        <f aca="false">SUM(B11:B27)</f>
        <v>0.02</v>
      </c>
      <c r="C28" s="35" t="n">
        <f aca="false">SUM(C11:C27)</f>
        <v>0.033027378538</v>
      </c>
      <c r="D28" s="52"/>
    </row>
    <row r="30" customFormat="false" ht="13.5" hidden="false" customHeight="false" outlineLevel="0" collapsed="false">
      <c r="F30" s="53"/>
    </row>
  </sheetData>
  <sheetProtection algorithmName="SHA-512" hashValue="k8dFzFErJ1d9gpvfNoxZ0eAHba1knTIwyHUXVtVAQtRR9OrCJhjPmFv0svwqMGKcb6JJyXEe65AgbDTCPnXoMg==" saltValue="GIE03qZjULFqxXS6NCjXdQ==" spinCount="100000" sheet="true" objects="true" scenarios="true"/>
  <conditionalFormatting sqref="D11:D27">
    <cfRule type="expression" priority="2" aboveAverage="0" equalAverage="0" bottom="0" percent="0" rank="0" text="" dxfId="6">
      <formula>($D11="In the absence of real world data, this figure has been generated using the most relevant average nutrient reduction coefficient.")</formula>
    </cfRule>
  </conditionalFormatting>
  <dataValidations count="1">
    <dataValidation allowBlank="true" errorStyle="stop" operator="greaterThanOrEqual" prompt="Please enter area in hectares." showDropDown="false" showErrorMessage="true" showInputMessage="false" sqref="B11:B27"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true" showRowColHeaders="true" showZeros="true" rightToLeft="false" tabSelected="false" showOutlineSymbols="true" defaultGridColor="true" view="normal" topLeftCell="A2" colorId="64" zoomScale="100" zoomScaleNormal="100" zoomScalePageLayoutView="100" workbookViewId="0">
      <selection pane="topLeft" activeCell="C9" activeCellId="0" sqref="C9"/>
    </sheetView>
  </sheetViews>
  <sheetFormatPr defaultColWidth="9.18359375" defaultRowHeight="13.5" zeroHeight="false" outlineLevelRow="0" outlineLevelCol="0"/>
  <cols>
    <col collapsed="false" customWidth="true" hidden="false" outlineLevel="0" max="1" min="1" style="54" width="67.73"/>
    <col collapsed="false" customWidth="true" hidden="false" outlineLevel="0" max="2" min="2" style="54" width="22.82"/>
    <col collapsed="false" customWidth="true" hidden="false" outlineLevel="0" max="3" min="3" style="54" width="24.54"/>
    <col collapsed="false" customWidth="true" hidden="false" outlineLevel="0" max="473" min="4" style="54" width="8.54"/>
    <col collapsed="false" customWidth="false" hidden="false" outlineLevel="0" max="16384" min="474" style="54" width="9.18"/>
  </cols>
  <sheetData>
    <row r="1" customFormat="false" ht="50.25" hidden="false" customHeight="true" outlineLevel="0" collapsed="false">
      <c r="A1" s="2" t="s">
        <v>16</v>
      </c>
      <c r="B1" s="55"/>
      <c r="C1" s="55"/>
    </row>
    <row r="2" customFormat="false" ht="373.5" hidden="false" customHeight="true" outlineLevel="0" collapsed="false">
      <c r="A2" s="4" t="s">
        <v>98</v>
      </c>
      <c r="B2" s="56"/>
      <c r="C2" s="55"/>
    </row>
    <row r="3" customFormat="false" ht="51" hidden="false" customHeight="true" outlineLevel="0" collapsed="false">
      <c r="A3" s="5" t="s">
        <v>99</v>
      </c>
      <c r="B3" s="57"/>
      <c r="C3" s="57"/>
    </row>
    <row r="4" customFormat="false" ht="56.25" hidden="false" customHeight="true" outlineLevel="0" collapsed="false">
      <c r="A4" s="58" t="s">
        <v>100</v>
      </c>
      <c r="B4" s="58" t="s">
        <v>93</v>
      </c>
      <c r="C4" s="58" t="s">
        <v>101</v>
      </c>
    </row>
    <row r="5" customFormat="false" ht="23.25" hidden="false" customHeight="true" outlineLevel="0" collapsed="false">
      <c r="A5" s="59" t="s">
        <v>96</v>
      </c>
      <c r="B5" s="22" t="n">
        <v>0.02</v>
      </c>
      <c r="C5" s="49" t="n">
        <f aca="false">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0.033027378538</v>
      </c>
    </row>
    <row r="6" customFormat="false" ht="23.25" hidden="false" customHeight="true" outlineLevel="0" collapsed="false">
      <c r="A6" s="60"/>
      <c r="B6" s="61"/>
      <c r="C6" s="49" t="n">
        <f aca="false">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customFormat="false" ht="23.25" hidden="false" customHeight="true" outlineLevel="0" collapsed="false">
      <c r="A7" s="60"/>
      <c r="B7" s="61"/>
      <c r="C7" s="49" t="n">
        <f aca="false">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customFormat="false" ht="23.25" hidden="false" customHeight="true" outlineLevel="0" collapsed="false">
      <c r="A8" s="60"/>
      <c r="B8" s="61"/>
      <c r="C8" s="49" t="n">
        <f aca="false">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customFormat="false" ht="23.25" hidden="false" customHeight="true" outlineLevel="0" collapsed="false">
      <c r="A9" s="60"/>
      <c r="B9" s="61"/>
      <c r="C9" s="49" t="n">
        <f aca="false">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customFormat="false" ht="23.25" hidden="false" customHeight="true" outlineLevel="0" collapsed="false">
      <c r="A10" s="60"/>
      <c r="B10" s="61"/>
      <c r="C10" s="49" t="n">
        <f aca="false">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customFormat="false" ht="23.25" hidden="false" customHeight="true" outlineLevel="0" collapsed="false">
      <c r="A11" s="60"/>
      <c r="B11" s="61"/>
      <c r="C11" s="49" t="n">
        <f aca="false">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customFormat="false" ht="23.25" hidden="false" customHeight="true" outlineLevel="0" collapsed="false">
      <c r="A12" s="60"/>
      <c r="B12" s="61"/>
      <c r="C12" s="49" t="n">
        <f aca="false">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customFormat="false" ht="23.25" hidden="false" customHeight="true" outlineLevel="0" collapsed="false">
      <c r="A13" s="60"/>
      <c r="B13" s="61"/>
      <c r="C13" s="49" t="n">
        <f aca="false">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customFormat="false" ht="23.25" hidden="false" customHeight="true" outlineLevel="0" collapsed="false">
      <c r="A14" s="60"/>
      <c r="B14" s="61"/>
      <c r="C14" s="49" t="n">
        <f aca="false">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customFormat="false" ht="23.25" hidden="false" customHeight="true" outlineLevel="0" collapsed="false">
      <c r="A15" s="60"/>
      <c r="B15" s="61"/>
      <c r="C15" s="49" t="n">
        <f aca="false">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customFormat="false" ht="23.25" hidden="false" customHeight="true" outlineLevel="0" collapsed="false">
      <c r="A16" s="60"/>
      <c r="B16" s="61"/>
      <c r="C16" s="49" t="n">
        <f aca="false">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customFormat="false" ht="23.25" hidden="false" customHeight="true" outlineLevel="0" collapsed="false">
      <c r="A17" s="60"/>
      <c r="B17" s="61"/>
      <c r="C17" s="49" t="n">
        <f aca="false">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customFormat="false" ht="23.25" hidden="false" customHeight="true" outlineLevel="0" collapsed="false">
      <c r="A18" s="60"/>
      <c r="B18" s="61"/>
      <c r="C18" s="49" t="n">
        <f aca="false">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customFormat="false" ht="23.25" hidden="false" customHeight="true" outlineLevel="0" collapsed="false">
      <c r="A19" s="60"/>
      <c r="B19" s="61"/>
      <c r="C19" s="49" t="n">
        <f aca="false">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customFormat="false" ht="23.25" hidden="false" customHeight="true" outlineLevel="0" collapsed="false">
      <c r="A20" s="60"/>
      <c r="B20" s="61"/>
      <c r="C20" s="49" t="n">
        <f aca="false">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62"/>
    </row>
    <row r="21" customFormat="false" ht="23.25" hidden="false" customHeight="true" outlineLevel="0" collapsed="false">
      <c r="A21" s="60"/>
      <c r="B21" s="61"/>
      <c r="C21" s="49" t="n">
        <f aca="false">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customFormat="false" ht="23.25" hidden="false" customHeight="true" outlineLevel="0" collapsed="false">
      <c r="A22" s="63" t="s">
        <v>97</v>
      </c>
      <c r="B22" s="64" t="n">
        <f aca="false">SUM(B5:B21)</f>
        <v>0.02</v>
      </c>
      <c r="C22" s="64" t="n">
        <f aca="false">SUM(C5:C21)</f>
        <v>0.033027378538</v>
      </c>
    </row>
  </sheetData>
  <sheetProtection algorithmName="SHA-512" hashValue="YjJghamNElWOzKtsK0lvuuI0M3CGuhSNYvQJvN6q0kpBdqwyydHnEO4205p4DYCujfxHiEb9k7P9AeymCBg07A==" saltValue="OwK6vMFfaVaB3hZieEaEwg==" spinCount="100000" sheet="true" objects="true" scenarios="true"/>
  <dataValidations count="1">
    <dataValidation allowBlank="true" errorStyle="stop" operator="greaterThanOrEqual" prompt="Please enter area in hectares." showDropDown="false" showErrorMessage="true" showInputMessage="false" sqref="B5:B21"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0"/>
  <sheetViews>
    <sheetView showFormulas="false" showGridLines="true" showRowColHeaders="true" showZeros="true" rightToLeft="false" tabSelected="true" showOutlineSymbols="true" defaultGridColor="true" view="normal" topLeftCell="A24" colorId="64" zoomScale="63" zoomScaleNormal="63" zoomScalePageLayoutView="100" workbookViewId="0">
      <selection pane="topLeft" activeCell="E6" activeCellId="0" sqref="E6"/>
    </sheetView>
  </sheetViews>
  <sheetFormatPr defaultColWidth="9.18359375" defaultRowHeight="13.5" zeroHeight="false" outlineLevelRow="0" outlineLevelCol="0"/>
  <cols>
    <col collapsed="false" customWidth="true" hidden="false" outlineLevel="0" max="1" min="1" style="65" width="132.18"/>
    <col collapsed="false" customWidth="true" hidden="false" outlineLevel="0" max="3" min="2" style="65" width="19.82"/>
    <col collapsed="false" customWidth="true" hidden="false" outlineLevel="0" max="4" min="4" style="65" width="22.18"/>
    <col collapsed="false" customWidth="true" hidden="false" outlineLevel="0" max="5" min="5" style="65" width="60.82"/>
    <col collapsed="false" customWidth="true" hidden="false" outlineLevel="0" max="6" min="6" style="65" width="23"/>
    <col collapsed="false" customWidth="true" hidden="false" outlineLevel="0" max="7" min="7" style="65" width="23.73"/>
    <col collapsed="false" customWidth="true" hidden="false" outlineLevel="0" max="8" min="8" style="65" width="117.18"/>
    <col collapsed="false" customWidth="true" hidden="false" outlineLevel="0" max="471" min="9" style="65" width="8.54"/>
    <col collapsed="false" customWidth="false" hidden="false" outlineLevel="0" max="16384" min="472" style="65" width="9.18"/>
  </cols>
  <sheetData>
    <row r="1" customFormat="false" ht="67.5" hidden="false" customHeight="true" outlineLevel="0" collapsed="false">
      <c r="A1" s="2" t="s">
        <v>102</v>
      </c>
      <c r="B1" s="55"/>
      <c r="C1" s="55"/>
      <c r="D1" s="55"/>
    </row>
    <row r="2" customFormat="false" ht="409.5" hidden="false" customHeight="true" outlineLevel="0" collapsed="false">
      <c r="A2" s="4" t="s">
        <v>103</v>
      </c>
      <c r="B2" s="66"/>
      <c r="C2" s="66"/>
      <c r="D2" s="66"/>
    </row>
    <row r="3" customFormat="false" ht="53.25" hidden="false" customHeight="true" outlineLevel="0" collapsed="false">
      <c r="A3" s="67" t="s">
        <v>104</v>
      </c>
      <c r="B3" s="66"/>
      <c r="C3" s="66"/>
      <c r="D3" s="66"/>
    </row>
    <row r="4" customFormat="false" ht="97.5" hidden="false" customHeight="true" outlineLevel="0" collapsed="false">
      <c r="A4" s="68" t="s">
        <v>105</v>
      </c>
      <c r="B4" s="68" t="s">
        <v>106</v>
      </c>
      <c r="C4" s="68" t="s">
        <v>107</v>
      </c>
      <c r="D4" s="68" t="s">
        <v>108</v>
      </c>
      <c r="E4" s="68" t="s">
        <v>109</v>
      </c>
      <c r="F4" s="68" t="s">
        <v>110</v>
      </c>
      <c r="G4" s="68" t="s">
        <v>111</v>
      </c>
      <c r="H4" s="69" t="s">
        <v>95</v>
      </c>
    </row>
    <row r="5" customFormat="false" ht="36" hidden="false" customHeight="true" outlineLevel="0" collapsed="false">
      <c r="A5" s="59" t="s">
        <v>96</v>
      </c>
      <c r="B5" s="22" t="n">
        <v>0.005</v>
      </c>
      <c r="C5" s="70" t="n">
        <v>100</v>
      </c>
      <c r="D5" s="49" t="n">
        <f aca="false">IFERROR(IF(ISBLANK(A5),0,IF(ISBLANK(B5),0,VLOOKUP(A5,Nutrients_from_future_land_use!$A$5:$C$21,3,FALSE())*(B5/VLOOKUP(A5,Nutrients_from_future_land_use!$A$5:$C$21,2,FALSE())))),0)</f>
        <v>0.0082568446345</v>
      </c>
      <c r="E5" s="70" t="s">
        <v>112</v>
      </c>
      <c r="F5" s="70" t="n">
        <v>100</v>
      </c>
      <c r="G5" s="49" t="n">
        <f aca="false">IFERROR(IF(OR(ISBLANK($A5),ISBLANK($B5),ISBLANK($F5)),0,$C5/100*D5*F5/100),0)</f>
        <v>0.0082568446345</v>
      </c>
      <c r="H5" s="71" t="str">
        <f aca="false">IF(SUMIFS($B$5:$B$29,$A$5:$A$29,A5)&gt;SUMIFS(Nutrients_from_future_land_use!$B$5:$B$21,Nutrients_from_future_land_use!$A$5:$A$21,A5),"Area of new land covers within SuDS catchment area exceeds the area of new land covers proposed","Not applicable")</f>
        <v>Not applicable</v>
      </c>
    </row>
    <row r="6" customFormat="false" ht="36" hidden="false" customHeight="true" outlineLevel="0" collapsed="false">
      <c r="A6" s="60" t="s">
        <v>96</v>
      </c>
      <c r="B6" s="61" t="n">
        <v>0.003</v>
      </c>
      <c r="C6" s="70" t="n">
        <v>100</v>
      </c>
      <c r="D6" s="49" t="n">
        <f aca="false">IFERROR(IF(ISBLANK(A6),0,IF(ISBLANK(B6),0,VLOOKUP(A6,Nutrients_from_future_land_use!$A$5:$C$21,3,FALSE())*(B6/VLOOKUP(A6,Nutrients_from_future_land_use!$A$5:$C$21,2,FALSE())))),0)</f>
        <v>0.0049541067807</v>
      </c>
      <c r="E6" s="70" t="s">
        <v>113</v>
      </c>
      <c r="F6" s="70" t="n">
        <v>100</v>
      </c>
      <c r="G6" s="49" t="n">
        <f aca="false">IFERROR(IF(OR(ISBLANK($A6),ISBLANK($B6),ISBLANK($F6)),0,$C6/100*D6*F6/100),0)</f>
        <v>0.0049541067807</v>
      </c>
      <c r="H6" s="71" t="str">
        <f aca="false">IF(SUMIFS($B$5:$B$29,$A$5:$A$29,A6)&gt;SUMIFS(Nutrients_from_future_land_use!$B$5:$B$21,Nutrients_from_future_land_use!$A$5:$A$21,A6),"Area of new land covers within SuDS catchment area exceeds the area of new land covers proposed","Not applicable")</f>
        <v>Not applicable</v>
      </c>
    </row>
    <row r="7" customFormat="false" ht="36" hidden="false" customHeight="true" outlineLevel="0" collapsed="false">
      <c r="A7" s="60"/>
      <c r="B7" s="61"/>
      <c r="C7" s="70"/>
      <c r="D7" s="49" t="n">
        <f aca="false">IFERROR(IF(ISBLANK(A7),0,IF(ISBLANK(B7),0,VLOOKUP(A7,Nutrients_from_future_land_use!$A$5:$C$21,3,FALSE())*(B7/VLOOKUP(A7,Nutrients_from_future_land_use!$A$5:$C$21,2,FALSE())))),0)</f>
        <v>0</v>
      </c>
      <c r="E7" s="70"/>
      <c r="F7" s="70"/>
      <c r="G7" s="49" t="n">
        <f aca="false">IFERROR(IF(OR(ISBLANK($A7),ISBLANK($B7),ISBLANK($F7)),0,$C7/100*D7*F7/100),0)</f>
        <v>0</v>
      </c>
      <c r="H7" s="71" t="str">
        <f aca="false">IF(SUMIFS($B$5:$B$29,$A$5:$A$29,A7)&gt;SUMIFS(Nutrients_from_future_land_use!$B$5:$B$21,Nutrients_from_future_land_use!$A$5:$A$21,A7),"Area of new land covers within SuDS catchment area exceeds the area of new land covers proposed","Not applicable")</f>
        <v>Not applicable</v>
      </c>
    </row>
    <row r="8" customFormat="false" ht="36" hidden="false" customHeight="true" outlineLevel="0" collapsed="false">
      <c r="A8" s="60"/>
      <c r="B8" s="61"/>
      <c r="C8" s="70"/>
      <c r="D8" s="49" t="n">
        <f aca="false">IFERROR(IF(ISBLANK(A8),0,IF(ISBLANK(B8),0,VLOOKUP(A8,Nutrients_from_future_land_use!$A$5:$C$21,3,FALSE())*(B8/VLOOKUP(A8,Nutrients_from_future_land_use!$A$5:$C$21,2,FALSE())))),0)</f>
        <v>0</v>
      </c>
      <c r="E8" s="70"/>
      <c r="F8" s="70"/>
      <c r="G8" s="49" t="n">
        <f aca="false">IFERROR(IF(OR(ISBLANK($A8),ISBLANK($B8),ISBLANK($F8)),0,$C8/100*D8*F8/100),0)</f>
        <v>0</v>
      </c>
      <c r="H8" s="71" t="str">
        <f aca="false">IF(SUMIFS($B$5:$B$29,$A$5:$A$29,A8)&gt;SUMIFS(Nutrients_from_future_land_use!$B$5:$B$21,Nutrients_from_future_land_use!$A$5:$A$21,A8),"Area of new land covers within SuDS catchment area exceeds the area of new land covers proposed","Not applicable")</f>
        <v>Not applicable</v>
      </c>
    </row>
    <row r="9" customFormat="false" ht="36" hidden="false" customHeight="true" outlineLevel="0" collapsed="false">
      <c r="A9" s="60"/>
      <c r="B9" s="61"/>
      <c r="C9" s="70"/>
      <c r="D9" s="49" t="n">
        <f aca="false">IFERROR(IF(ISBLANK(A9),0,IF(ISBLANK(B9),0,VLOOKUP(A9,Nutrients_from_future_land_use!$A$5:$C$21,3,FALSE())*(B9/VLOOKUP(A9,Nutrients_from_future_land_use!$A$5:$C$21,2,FALSE())))),0)</f>
        <v>0</v>
      </c>
      <c r="E9" s="70"/>
      <c r="F9" s="70"/>
      <c r="G9" s="49" t="n">
        <f aca="false">IFERROR(IF(OR(ISBLANK($A9),ISBLANK($B9),ISBLANK($F9)),0,$C9/100*D9*F9/100),0)</f>
        <v>0</v>
      </c>
      <c r="H9" s="71" t="str">
        <f aca="false">IF(SUMIFS($B$5:$B$29,$A$5:$A$29,A9)&gt;SUMIFS(Nutrients_from_future_land_use!$B$5:$B$21,Nutrients_from_future_land_use!$A$5:$A$21,A9),"Area of new land covers within SuDS catchment area exceeds the area of new land covers proposed","Not applicable")</f>
        <v>Not applicable</v>
      </c>
      <c r="K9" s="72"/>
    </row>
    <row r="10" customFormat="false" ht="36" hidden="false" customHeight="true" outlineLevel="0" collapsed="false">
      <c r="A10" s="60"/>
      <c r="B10" s="61"/>
      <c r="C10" s="70"/>
      <c r="D10" s="49" t="n">
        <f aca="false">IFERROR(IF(ISBLANK(A10),0,IF(ISBLANK(B10),0,VLOOKUP(A10,Nutrients_from_future_land_use!$A$5:$C$21,3,FALSE())*(B10/VLOOKUP(A10,Nutrients_from_future_land_use!$A$5:$C$21,2,FALSE())))),0)</f>
        <v>0</v>
      </c>
      <c r="E10" s="70"/>
      <c r="F10" s="70"/>
      <c r="G10" s="49" t="n">
        <f aca="false">IFERROR(IF(OR(ISBLANK($A10),ISBLANK($B10),ISBLANK($F10)),0,$C10/100*D10*F10/100),0)</f>
        <v>0</v>
      </c>
      <c r="H10" s="71" t="str">
        <f aca="false">IF(SUMIFS($B$5:$B$29,$A$5:$A$29,A10)&gt;SUMIFS(Nutrients_from_future_land_use!$B$5:$B$21,Nutrients_from_future_land_use!$A$5:$A$21,A10),"Area of new land covers within SuDS catchment area exceeds the area of new land covers proposed","Not applicable")</f>
        <v>Not applicable</v>
      </c>
      <c r="K10" s="72"/>
    </row>
    <row r="11" customFormat="false" ht="36" hidden="false" customHeight="true" outlineLevel="0" collapsed="false">
      <c r="A11" s="60"/>
      <c r="B11" s="61"/>
      <c r="C11" s="70"/>
      <c r="D11" s="49" t="n">
        <f aca="false">IFERROR(IF(ISBLANK(A11),0,IF(ISBLANK(B11),0,VLOOKUP(A11,Nutrients_from_future_land_use!$A$5:$C$21,3,FALSE())*(B11/VLOOKUP(A11,Nutrients_from_future_land_use!$A$5:$C$21,2,FALSE())))),0)</f>
        <v>0</v>
      </c>
      <c r="E11" s="70"/>
      <c r="F11" s="70"/>
      <c r="G11" s="49" t="n">
        <f aca="false">IFERROR(IF(OR(ISBLANK($A11),ISBLANK($B11),ISBLANK($F11)),0,$C11/100*D11*F11/100),0)</f>
        <v>0</v>
      </c>
      <c r="H11" s="71" t="str">
        <f aca="false">IF(SUMIFS($B$5:$B$29,$A$5:$A$29,A11)&gt;SUMIFS(Nutrients_from_future_land_use!$B$5:$B$21,Nutrients_from_future_land_use!$A$5:$A$21,A11),"Area of new land covers within SuDS catchment area exceeds the area of new land covers proposed","Not applicable")</f>
        <v>Not applicable</v>
      </c>
      <c r="K11" s="72"/>
    </row>
    <row r="12" customFormat="false" ht="36" hidden="false" customHeight="true" outlineLevel="0" collapsed="false">
      <c r="A12" s="60"/>
      <c r="B12" s="61"/>
      <c r="C12" s="70"/>
      <c r="D12" s="49" t="n">
        <f aca="false">IFERROR(IF(ISBLANK(A12),0,IF(ISBLANK(B12),0,VLOOKUP(A12,Nutrients_from_future_land_use!$A$5:$C$21,3,FALSE())*(B12/VLOOKUP(A12,Nutrients_from_future_land_use!$A$5:$C$21,2,FALSE())))),0)</f>
        <v>0</v>
      </c>
      <c r="E12" s="70"/>
      <c r="F12" s="70"/>
      <c r="G12" s="49" t="n">
        <f aca="false">IFERROR(IF(OR(ISBLANK($A12),ISBLANK($B12),ISBLANK($F12)),0,$C12/100*D12*F12/100),0)</f>
        <v>0</v>
      </c>
      <c r="H12" s="71" t="str">
        <f aca="false">IF(SUMIFS($B$5:$B$29,$A$5:$A$29,A12)&gt;SUMIFS(Nutrients_from_future_land_use!$B$5:$B$21,Nutrients_from_future_land_use!$A$5:$A$21,A12),"Area of new land covers within SuDS catchment area exceeds the area of new land covers proposed","Not applicable")</f>
        <v>Not applicable</v>
      </c>
      <c r="K12" s="72"/>
    </row>
    <row r="13" customFormat="false" ht="36" hidden="false" customHeight="true" outlineLevel="0" collapsed="false">
      <c r="A13" s="60"/>
      <c r="B13" s="61"/>
      <c r="C13" s="70"/>
      <c r="D13" s="49" t="n">
        <f aca="false">IFERROR(IF(ISBLANK(A13),0,IF(ISBLANK(B13),0,VLOOKUP(A13,Nutrients_from_future_land_use!$A$5:$C$21,3,FALSE())*(B13/VLOOKUP(A13,Nutrients_from_future_land_use!$A$5:$C$21,2,FALSE())))),0)</f>
        <v>0</v>
      </c>
      <c r="E13" s="70"/>
      <c r="F13" s="70"/>
      <c r="G13" s="49" t="n">
        <f aca="false">IFERROR(IF(OR(ISBLANK($A13),ISBLANK($B13),ISBLANK($F13)),0,$C13/100*D13*F13/100),0)</f>
        <v>0</v>
      </c>
      <c r="H13" s="71" t="str">
        <f aca="false">IF(SUMIFS($B$5:$B$29,$A$5:$A$29,A13)&gt;SUMIFS(Nutrients_from_future_land_use!$B$5:$B$21,Nutrients_from_future_land_use!$A$5:$A$21,A13),"Area of new land covers within SuDS catchment area exceeds the area of new land covers proposed","Not applicable")</f>
        <v>Not applicable</v>
      </c>
      <c r="K13" s="72"/>
    </row>
    <row r="14" customFormat="false" ht="36" hidden="false" customHeight="true" outlineLevel="0" collapsed="false">
      <c r="A14" s="60"/>
      <c r="B14" s="61"/>
      <c r="C14" s="70"/>
      <c r="D14" s="49" t="n">
        <f aca="false">IFERROR(IF(ISBLANK(A14),0,IF(ISBLANK(B14),0,VLOOKUP(A14,Nutrients_from_future_land_use!$A$5:$C$21,3,FALSE())*(B14/VLOOKUP(A14,Nutrients_from_future_land_use!$A$5:$C$21,2,FALSE())))),0)</f>
        <v>0</v>
      </c>
      <c r="E14" s="70"/>
      <c r="F14" s="70"/>
      <c r="G14" s="49" t="n">
        <f aca="false">IFERROR(IF(OR(ISBLANK($A14),ISBLANK($B14),ISBLANK($F14)),0,$C14/100*D14*F14/100),0)</f>
        <v>0</v>
      </c>
      <c r="H14" s="71" t="str">
        <f aca="false">IF(SUMIFS($B$5:$B$29,$A$5:$A$29,A14)&gt;SUMIFS(Nutrients_from_future_land_use!$B$5:$B$21,Nutrients_from_future_land_use!$A$5:$A$21,A14),"Area of new land covers within SuDS catchment area exceeds the area of new land covers proposed","Not applicable")</f>
        <v>Not applicable</v>
      </c>
      <c r="K14" s="72"/>
    </row>
    <row r="15" customFormat="false" ht="36" hidden="false" customHeight="true" outlineLevel="0" collapsed="false">
      <c r="A15" s="60"/>
      <c r="B15" s="61"/>
      <c r="C15" s="70"/>
      <c r="D15" s="49" t="n">
        <f aca="false">IFERROR(IF(ISBLANK(A15),0,IF(ISBLANK(B15),0,VLOOKUP(A15,Nutrients_from_future_land_use!$A$5:$C$21,3,FALSE())*(B15/VLOOKUP(A15,Nutrients_from_future_land_use!$A$5:$C$21,2,FALSE())))),0)</f>
        <v>0</v>
      </c>
      <c r="E15" s="70"/>
      <c r="F15" s="70"/>
      <c r="G15" s="49" t="n">
        <f aca="false">IFERROR(IF(OR(ISBLANK($A15),ISBLANK($B15),ISBLANK($F15)),0,$C15/100*D15*F15/100),0)</f>
        <v>0</v>
      </c>
      <c r="H15" s="71" t="str">
        <f aca="false">IF(SUMIFS($B$5:$B$29,$A$5:$A$29,A15)&gt;SUMIFS(Nutrients_from_future_land_use!$B$5:$B$21,Nutrients_from_future_land_use!$A$5:$A$21,A15),"Area of new land covers within SuDS catchment area exceeds the area of new land covers proposed","Not applicable")</f>
        <v>Not applicable</v>
      </c>
    </row>
    <row r="16" customFormat="false" ht="36" hidden="false" customHeight="true" outlineLevel="0" collapsed="false">
      <c r="A16" s="60"/>
      <c r="B16" s="61"/>
      <c r="C16" s="70"/>
      <c r="D16" s="49" t="n">
        <f aca="false">IFERROR(IF(ISBLANK(A16),0,IF(ISBLANK(B16),0,VLOOKUP(A16,Nutrients_from_future_land_use!$A$5:$C$21,3,FALSE())*(B16/VLOOKUP(A16,Nutrients_from_future_land_use!$A$5:$C$21,2,FALSE())))),0)</f>
        <v>0</v>
      </c>
      <c r="E16" s="70"/>
      <c r="F16" s="70"/>
      <c r="G16" s="49" t="n">
        <f aca="false">IFERROR(IF(OR(ISBLANK($A16),ISBLANK($B16),ISBLANK($F16)),0,$C16/100*D16*F16/100),0)</f>
        <v>0</v>
      </c>
      <c r="H16" s="71" t="str">
        <f aca="false">IF(SUMIFS($B$5:$B$29,$A$5:$A$29,A16)&gt;SUMIFS(Nutrients_from_future_land_use!$B$5:$B$21,Nutrients_from_future_land_use!$A$5:$A$21,A16),"Area of new land covers within SuDS catchment area exceeds the area of new land covers proposed","Not applicable")</f>
        <v>Not applicable</v>
      </c>
    </row>
    <row r="17" customFormat="false" ht="36" hidden="false" customHeight="true" outlineLevel="0" collapsed="false">
      <c r="A17" s="60"/>
      <c r="B17" s="61"/>
      <c r="C17" s="70"/>
      <c r="D17" s="49" t="n">
        <f aca="false">IFERROR(IF(ISBLANK(A17),0,IF(ISBLANK(B17),0,VLOOKUP(A17,Nutrients_from_future_land_use!$A$5:$C$21,3,FALSE())*(B17/VLOOKUP(A17,Nutrients_from_future_land_use!$A$5:$C$21,2,FALSE())))),0)</f>
        <v>0</v>
      </c>
      <c r="E17" s="70"/>
      <c r="F17" s="70"/>
      <c r="G17" s="49" t="n">
        <f aca="false">IFERROR(IF(OR(ISBLANK($A17),ISBLANK($B17),ISBLANK($F17)),0,$C17/100*D17*F17/100),0)</f>
        <v>0</v>
      </c>
      <c r="H17" s="71" t="str">
        <f aca="false">IF(SUMIFS($B$5:$B$29,$A$5:$A$29,A17)&gt;SUMIFS(Nutrients_from_future_land_use!$B$5:$B$21,Nutrients_from_future_land_use!$A$5:$A$21,A17),"Area of new land covers within SuDS catchment area exceeds the area of new land covers proposed","Not applicable")</f>
        <v>Not applicable</v>
      </c>
    </row>
    <row r="18" customFormat="false" ht="36" hidden="false" customHeight="true" outlineLevel="0" collapsed="false">
      <c r="A18" s="60"/>
      <c r="B18" s="61"/>
      <c r="C18" s="70"/>
      <c r="D18" s="49" t="n">
        <f aca="false">IFERROR(IF(ISBLANK(A18),0,IF(ISBLANK(B18),0,VLOOKUP(A18,Nutrients_from_future_land_use!$A$5:$C$21,3,FALSE())*(B18/VLOOKUP(A18,Nutrients_from_future_land_use!$A$5:$C$21,2,FALSE())))),0)</f>
        <v>0</v>
      </c>
      <c r="E18" s="70"/>
      <c r="F18" s="70"/>
      <c r="G18" s="49" t="n">
        <f aca="false">IFERROR(IF(OR(ISBLANK($A18),ISBLANK($B18),ISBLANK($F18)),0,$C18/100*D18*F18/100),0)</f>
        <v>0</v>
      </c>
      <c r="H18" s="71" t="str">
        <f aca="false">IF(SUMIFS($B$5:$B$29,$A$5:$A$29,A18)&gt;SUMIFS(Nutrients_from_future_land_use!$B$5:$B$21,Nutrients_from_future_land_use!$A$5:$A$21,A18),"Area of new land covers within SuDS catchment area exceeds the area of new land covers proposed","Not applicable")</f>
        <v>Not applicable</v>
      </c>
    </row>
    <row r="19" customFormat="false" ht="36" hidden="false" customHeight="true" outlineLevel="0" collapsed="false">
      <c r="A19" s="60"/>
      <c r="B19" s="61"/>
      <c r="C19" s="70"/>
      <c r="D19" s="49" t="n">
        <f aca="false">IFERROR(IF(ISBLANK(A19),0,IF(ISBLANK(B19),0,VLOOKUP(A19,Nutrients_from_future_land_use!$A$5:$C$21,3,FALSE())*(B19/VLOOKUP(A19,Nutrients_from_future_land_use!$A$5:$C$21,2,FALSE())))),0)</f>
        <v>0</v>
      </c>
      <c r="E19" s="70"/>
      <c r="F19" s="70"/>
      <c r="G19" s="49" t="n">
        <f aca="false">IFERROR(IF(OR(ISBLANK($A19),ISBLANK($B19),ISBLANK($F19)),0,$C19/100*D19*F19/100),0)</f>
        <v>0</v>
      </c>
      <c r="H19" s="71" t="str">
        <f aca="false">IF(SUMIFS($B$5:$B$29,$A$5:$A$29,A19)&gt;SUMIFS(Nutrients_from_future_land_use!$B$5:$B$21,Nutrients_from_future_land_use!$A$5:$A$21,A19),"Area of new land covers within SuDS catchment area exceeds the area of new land covers proposed","Not applicable")</f>
        <v>Not applicable</v>
      </c>
    </row>
    <row r="20" customFormat="false" ht="36" hidden="false" customHeight="true" outlineLevel="0" collapsed="false">
      <c r="A20" s="60"/>
      <c r="B20" s="61"/>
      <c r="C20" s="70"/>
      <c r="D20" s="49" t="n">
        <f aca="false">IFERROR(IF(ISBLANK(A20),0,IF(ISBLANK(B20),0,VLOOKUP(A20,Nutrients_from_future_land_use!$A$5:$C$21,3,FALSE())*(B20/VLOOKUP(A20,Nutrients_from_future_land_use!$A$5:$C$21,2,FALSE())))),0)</f>
        <v>0</v>
      </c>
      <c r="E20" s="70"/>
      <c r="F20" s="70"/>
      <c r="G20" s="49" t="n">
        <f aca="false">IFERROR(IF(OR(ISBLANK($A20),ISBLANK($B20),ISBLANK($F20)),0,$C20/100*D20*F20/100),0)</f>
        <v>0</v>
      </c>
      <c r="H20" s="71" t="str">
        <f aca="false">IF(SUMIFS($B$5:$B$29,$A$5:$A$29,A20)&gt;SUMIFS(Nutrients_from_future_land_use!$B$5:$B$21,Nutrients_from_future_land_use!$A$5:$A$21,A20),"Area of new land covers within SuDS catchment area exceeds the area of new land covers proposed","Not applicable")</f>
        <v>Not applicable</v>
      </c>
    </row>
    <row r="21" customFormat="false" ht="36" hidden="false" customHeight="true" outlineLevel="0" collapsed="false">
      <c r="A21" s="60"/>
      <c r="B21" s="61"/>
      <c r="C21" s="70"/>
      <c r="D21" s="49" t="n">
        <f aca="false">IFERROR(IF(ISBLANK(A21),0,IF(ISBLANK(B21),0,VLOOKUP(A21,Nutrients_from_future_land_use!$A$5:$C$21,3,FALSE())*(B21/VLOOKUP(A21,Nutrients_from_future_land_use!$A$5:$C$21,2,FALSE())))),0)</f>
        <v>0</v>
      </c>
      <c r="E21" s="70"/>
      <c r="F21" s="70"/>
      <c r="G21" s="49" t="n">
        <f aca="false">IFERROR(IF(OR(ISBLANK($A21),ISBLANK($B21),ISBLANK($F21)),0,$C21/100*D21*F21/100),0)</f>
        <v>0</v>
      </c>
      <c r="H21" s="71" t="str">
        <f aca="false">IF(SUMIFS($B$5:$B$29,$A$5:$A$29,A21)&gt;SUMIFS(Nutrients_from_future_land_use!$B$5:$B$21,Nutrients_from_future_land_use!$A$5:$A$21,A21),"Area of new land covers within SuDS catchment area exceeds the area of new land covers proposed","Not applicable")</f>
        <v>Not applicable</v>
      </c>
    </row>
    <row r="22" customFormat="false" ht="36" hidden="false" customHeight="true" outlineLevel="0" collapsed="false">
      <c r="A22" s="60"/>
      <c r="B22" s="61"/>
      <c r="C22" s="70"/>
      <c r="D22" s="49" t="n">
        <f aca="false">IFERROR(IF(ISBLANK(A22),0,IF(ISBLANK(B22),0,VLOOKUP(A22,Nutrients_from_future_land_use!$A$5:$C$21,3,FALSE())*(B22/VLOOKUP(A22,Nutrients_from_future_land_use!$A$5:$C$21,2,FALSE())))),0)</f>
        <v>0</v>
      </c>
      <c r="E22" s="70"/>
      <c r="F22" s="70"/>
      <c r="G22" s="49" t="n">
        <f aca="false">IFERROR(IF(OR(ISBLANK($A22),ISBLANK($B22),ISBLANK($F22)),0,$C22/100*D22*F22/100),0)</f>
        <v>0</v>
      </c>
      <c r="H22" s="71" t="str">
        <f aca="false">IF(SUMIFS($B$5:$B$29,$A$5:$A$29,A22)&gt;SUMIFS(Nutrients_from_future_land_use!$B$5:$B$21,Nutrients_from_future_land_use!$A$5:$A$21,A22),"Area of new land covers within SuDS catchment area exceeds the area of new land covers proposed","Not applicable")</f>
        <v>Not applicable</v>
      </c>
    </row>
    <row r="23" customFormat="false" ht="36" hidden="false" customHeight="true" outlineLevel="0" collapsed="false">
      <c r="A23" s="60"/>
      <c r="B23" s="61"/>
      <c r="C23" s="70"/>
      <c r="D23" s="49" t="n">
        <f aca="false">IFERROR(IF(ISBLANK(A23),0,IF(ISBLANK(B23),0,VLOOKUP(A23,Nutrients_from_future_land_use!$A$5:$C$21,3,FALSE())*(B23/VLOOKUP(A23,Nutrients_from_future_land_use!$A$5:$C$21,2,FALSE())))),0)</f>
        <v>0</v>
      </c>
      <c r="E23" s="70"/>
      <c r="F23" s="70"/>
      <c r="G23" s="49" t="n">
        <f aca="false">IFERROR(IF(OR(ISBLANK($A23),ISBLANK($B23),ISBLANK($F23)),0,$C23/100*D23*F23/100),0)</f>
        <v>0</v>
      </c>
      <c r="H23" s="71" t="str">
        <f aca="false">IF(SUMIFS($B$5:$B$29,$A$5:$A$29,A23)&gt;SUMIFS(Nutrients_from_future_land_use!$B$5:$B$21,Nutrients_from_future_land_use!$A$5:$A$21,A23),"Area of new land covers within SuDS catchment area exceeds the area of new land covers proposed","Not applicable")</f>
        <v>Not applicable</v>
      </c>
    </row>
    <row r="24" customFormat="false" ht="36" hidden="false" customHeight="true" outlineLevel="0" collapsed="false">
      <c r="A24" s="60"/>
      <c r="B24" s="61"/>
      <c r="C24" s="70"/>
      <c r="D24" s="49" t="n">
        <f aca="false">IFERROR(IF(ISBLANK(A24),0,IF(ISBLANK(B24),0,VLOOKUP(A24,Nutrients_from_future_land_use!$A$5:$C$21,3,FALSE())*(B24/VLOOKUP(A24,Nutrients_from_future_land_use!$A$5:$C$21,2,FALSE())))),0)</f>
        <v>0</v>
      </c>
      <c r="E24" s="70"/>
      <c r="F24" s="70"/>
      <c r="G24" s="49" t="n">
        <f aca="false">IFERROR(IF(OR(ISBLANK($A24),ISBLANK($B24),ISBLANK($F24)),0,$C24/100*D24*F24/100),0)</f>
        <v>0</v>
      </c>
      <c r="H24" s="71" t="str">
        <f aca="false">IF(SUMIFS($B$5:$B$29,$A$5:$A$29,A24)&gt;SUMIFS(Nutrients_from_future_land_use!$B$5:$B$21,Nutrients_from_future_land_use!$A$5:$A$21,A24),"Area of new land covers within SuDS catchment area exceeds the area of new land covers proposed","Not applicable")</f>
        <v>Not applicable</v>
      </c>
    </row>
    <row r="25" customFormat="false" ht="36" hidden="false" customHeight="true" outlineLevel="0" collapsed="false">
      <c r="A25" s="60"/>
      <c r="B25" s="61"/>
      <c r="C25" s="70"/>
      <c r="D25" s="49" t="n">
        <f aca="false">IFERROR(IF(ISBLANK(A25),0,IF(ISBLANK(B25),0,VLOOKUP(A25,Nutrients_from_future_land_use!$A$5:$C$21,3,FALSE())*(B25/VLOOKUP(A25,Nutrients_from_future_land_use!$A$5:$C$21,2,FALSE())))),0)</f>
        <v>0</v>
      </c>
      <c r="E25" s="70"/>
      <c r="F25" s="70"/>
      <c r="G25" s="49" t="n">
        <f aca="false">IFERROR(IF(OR(ISBLANK($A25),ISBLANK($B25),ISBLANK($F25)),0,$C25/100*D25*F25/100),0)</f>
        <v>0</v>
      </c>
      <c r="H25" s="71" t="str">
        <f aca="false">IF(SUMIFS($B$5:$B$29,$A$5:$A$29,A25)&gt;SUMIFS(Nutrients_from_future_land_use!$B$5:$B$21,Nutrients_from_future_land_use!$A$5:$A$21,A25),"Area of new land covers within SuDS catchment area exceeds the area of new land covers proposed","Not applicable")</f>
        <v>Not applicable</v>
      </c>
    </row>
    <row r="26" customFormat="false" ht="36" hidden="false" customHeight="true" outlineLevel="0" collapsed="false">
      <c r="A26" s="60"/>
      <c r="B26" s="61"/>
      <c r="C26" s="70"/>
      <c r="D26" s="49" t="n">
        <f aca="false">IFERROR(IF(ISBLANK(A26),0,IF(ISBLANK(B26),0,VLOOKUP(A26,Nutrients_from_future_land_use!$A$5:$C$21,3,FALSE())*(B26/VLOOKUP(A26,Nutrients_from_future_land_use!$A$5:$C$21,2,FALSE())))),0)</f>
        <v>0</v>
      </c>
      <c r="E26" s="70"/>
      <c r="F26" s="70"/>
      <c r="G26" s="49" t="n">
        <f aca="false">IFERROR(IF(OR(ISBLANK($A26),ISBLANK($B26),ISBLANK($F26)),0,$C26/100*D26*F26/100),0)</f>
        <v>0</v>
      </c>
      <c r="H26" s="71" t="str">
        <f aca="false">IF(SUMIFS($B$5:$B$29,$A$5:$A$29,A26)&gt;SUMIFS(Nutrients_from_future_land_use!$B$5:$B$21,Nutrients_from_future_land_use!$A$5:$A$21,A26),"Area of new land covers within SuDS catchment area exceeds the area of new land covers proposed","Not applicable")</f>
        <v>Not applicable</v>
      </c>
    </row>
    <row r="27" customFormat="false" ht="36" hidden="false" customHeight="true" outlineLevel="0" collapsed="false">
      <c r="A27" s="60"/>
      <c r="B27" s="61"/>
      <c r="C27" s="70"/>
      <c r="D27" s="49" t="n">
        <f aca="false">IFERROR(IF(ISBLANK(A27),0,IF(ISBLANK(B27),0,VLOOKUP(A27,Nutrients_from_future_land_use!$A$5:$C$21,3,FALSE())*(B27/VLOOKUP(A27,Nutrients_from_future_land_use!$A$5:$C$21,2,FALSE())))),0)</f>
        <v>0</v>
      </c>
      <c r="E27" s="70"/>
      <c r="F27" s="70"/>
      <c r="G27" s="49" t="n">
        <f aca="false">IFERROR(IF(OR(ISBLANK($A27),ISBLANK($B27),ISBLANK($F27)),0,$C27/100*D27*F27/100),0)</f>
        <v>0</v>
      </c>
      <c r="H27" s="71" t="str">
        <f aca="false">IF(SUMIFS($B$5:$B$29,$A$5:$A$29,A27)&gt;SUMIFS(Nutrients_from_future_land_use!$B$5:$B$21,Nutrients_from_future_land_use!$A$5:$A$21,A27),"Area of new land covers within SuDS catchment area exceeds the area of new land covers proposed","Not applicable")</f>
        <v>Not applicable</v>
      </c>
    </row>
    <row r="28" customFormat="false" ht="36" hidden="false" customHeight="true" outlineLevel="0" collapsed="false">
      <c r="A28" s="60"/>
      <c r="B28" s="61"/>
      <c r="C28" s="70"/>
      <c r="D28" s="49" t="n">
        <f aca="false">IFERROR(IF(ISBLANK(A28),0,IF(ISBLANK(B28),0,VLOOKUP(A28,Nutrients_from_future_land_use!$A$5:$C$21,3,FALSE())*(B28/VLOOKUP(A28,Nutrients_from_future_land_use!$A$5:$C$21,2,FALSE())))),0)</f>
        <v>0</v>
      </c>
      <c r="E28" s="70"/>
      <c r="F28" s="70"/>
      <c r="G28" s="49" t="n">
        <f aca="false">IFERROR(IF(OR(ISBLANK($A28),ISBLANK($B28),ISBLANK($F28)),0,$C28/100*D28*F28/100),0)</f>
        <v>0</v>
      </c>
      <c r="H28" s="71" t="str">
        <f aca="false">IF(SUMIFS($B$5:$B$29,$A$5:$A$29,A28)&gt;SUMIFS(Nutrients_from_future_land_use!$B$5:$B$21,Nutrients_from_future_land_use!$A$5:$A$21,A28),"Area of new land covers within SuDS catchment area exceeds the area of new land covers proposed","Not applicable")</f>
        <v>Not applicable</v>
      </c>
    </row>
    <row r="29" customFormat="false" ht="36" hidden="false" customHeight="true" outlineLevel="0" collapsed="false">
      <c r="A29" s="60"/>
      <c r="B29" s="61"/>
      <c r="C29" s="70"/>
      <c r="D29" s="49" t="n">
        <f aca="false">IFERROR(IF(ISBLANK(A29),0,IF(ISBLANK(B29),0,VLOOKUP(A29,Nutrients_from_future_land_use!$A$5:$C$21,3,FALSE())*(B29/VLOOKUP(A29,Nutrients_from_future_land_use!$A$5:$C$21,2,FALSE())))),0)</f>
        <v>0</v>
      </c>
      <c r="E29" s="70"/>
      <c r="F29" s="70"/>
      <c r="G29" s="49" t="n">
        <f aca="false">IFERROR(IF(OR(ISBLANK($A29),ISBLANK($B29),ISBLANK($F29)),0,$C29/100*D29*F29/100),0)</f>
        <v>0</v>
      </c>
      <c r="H29" s="71" t="str">
        <f aca="false">IF(SUMIFS($B$5:$B$29,$A$5:$A$29,A29)&gt;SUMIFS(Nutrients_from_future_land_use!$B$5:$B$21,Nutrients_from_future_land_use!$A$5:$A$21,A29),"Area of new land covers within SuDS catchment area exceeds the area of new land covers proposed","Not applicable")</f>
        <v>Not applicable</v>
      </c>
    </row>
    <row r="30" customFormat="false" ht="28.5" hidden="false" customHeight="true" outlineLevel="0" collapsed="false">
      <c r="A30" s="63" t="s">
        <v>97</v>
      </c>
      <c r="B30" s="73" t="n">
        <f aca="false">SUM(B5:B29)</f>
        <v>0.008</v>
      </c>
      <c r="C30" s="74"/>
      <c r="D30" s="73" t="n">
        <f aca="false">SUM(D5:D29)</f>
        <v>0.0132109514152</v>
      </c>
      <c r="E30" s="75"/>
      <c r="F30" s="75"/>
      <c r="G30" s="64" t="n">
        <f aca="false">SUM(G5:G29)</f>
        <v>0.0132109514152</v>
      </c>
      <c r="H30" s="76"/>
    </row>
  </sheetData>
  <sheetProtection algorithmName="SHA-512" hashValue="L0c/hSwLe9EanswF+8VGR+8u3rHNJZSakkiAM67aJBrvkk521SuMABEIxlt+tlg6cAw2ZIuniHL/47IGUzBPGw==" saltValue="gsnY1vQBibvoNcMIzZmUSw==" spinCount="100000" sheet="true" objects="true" scenarios="true"/>
  <dataValidations count="4">
    <dataValidation allowBlank="true" errorStyle="stop" operator="greaterThanOrEqual" prompt="Please enter area in hectares." showDropDown="false" showErrorMessage="true" showInputMessage="false" sqref="B5:B29" type="decimal">
      <formula1>0</formula1>
      <formula2>0</formula2>
    </dataValidation>
    <dataValidation allowBlank="true" errorStyle="stop" operator="between" prompt="Please enter area in hectares." showDropDown="false" showErrorMessage="true" showInputMessage="false" sqref="C5:C29" type="decimal">
      <formula1>0</formula1>
      <formula2>100</formula2>
    </dataValidation>
    <dataValidation allowBlank="true" errorStyle="stop" operator="between" prompt="Please enter area in hectares." showDropDown="false" showErrorMessage="true" showInputMessage="false" sqref="B30:D30" type="none">
      <formula1>0</formula1>
      <formula2>0</formula2>
    </dataValidation>
    <dataValidation allowBlank="true" errorStyle="stop" operator="between" showDropDown="false" showErrorMessage="true" showInputMessage="false" sqref="F5:F29" type="decimal">
      <formula1>0</formula1>
      <formula2>100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1" activeCellId="0" sqref="A1"/>
    </sheetView>
  </sheetViews>
  <sheetFormatPr defaultColWidth="9.18359375" defaultRowHeight="13.5" zeroHeight="false" outlineLevelRow="0" outlineLevelCol="0"/>
  <cols>
    <col collapsed="false" customWidth="true" hidden="false" outlineLevel="0" max="1" min="1" style="65" width="78.73"/>
    <col collapsed="false" customWidth="true" hidden="false" outlineLevel="0" max="2" min="2" style="65" width="30.82"/>
    <col collapsed="false" customWidth="true" hidden="false" outlineLevel="0" max="4" min="3" style="65" width="40.54"/>
    <col collapsed="false" customWidth="true" hidden="false" outlineLevel="0" max="466" min="5" style="65" width="8.54"/>
    <col collapsed="false" customWidth="false" hidden="false" outlineLevel="0" max="16384" min="467" style="65" width="9.18"/>
  </cols>
  <sheetData>
    <row r="1" customFormat="false" ht="50.25" hidden="false" customHeight="true" outlineLevel="0" collapsed="false">
      <c r="A1" s="2" t="s">
        <v>114</v>
      </c>
      <c r="B1" s="55"/>
    </row>
    <row r="2" customFormat="false" ht="249" hidden="false" customHeight="true" outlineLevel="0" collapsed="false">
      <c r="A2" s="77" t="s">
        <v>115</v>
      </c>
      <c r="B2" s="78"/>
      <c r="C2" s="71"/>
      <c r="D2" s="71"/>
    </row>
    <row r="3" customFormat="false" ht="50.25" hidden="false" customHeight="true" outlineLevel="0" collapsed="false">
      <c r="A3" s="5" t="s">
        <v>116</v>
      </c>
      <c r="B3" s="79"/>
      <c r="C3" s="71"/>
      <c r="D3" s="71"/>
    </row>
    <row r="4" customFormat="false" ht="24.75" hidden="false" customHeight="true" outlineLevel="0" collapsed="false">
      <c r="A4" s="30" t="s">
        <v>76</v>
      </c>
      <c r="B4" s="18" t="s">
        <v>77</v>
      </c>
    </row>
    <row r="5" customFormat="false" ht="24.75" hidden="false" customHeight="true" outlineLevel="0" collapsed="false">
      <c r="A5" s="80" t="s">
        <v>117</v>
      </c>
      <c r="B5" s="81" t="n">
        <f aca="false">Nutrients_from_wastewater!B18</f>
        <v>0.02</v>
      </c>
    </row>
    <row r="6" customFormat="false" ht="24.75" hidden="false" customHeight="true" outlineLevel="0" collapsed="false">
      <c r="A6" s="19" t="s">
        <v>118</v>
      </c>
      <c r="B6" s="82" t="n">
        <f aca="false">IFERROR(Nutrients_from_future_land_use!C22-SuDS!G30-Nutrients_from_current_land_use!C28,0)</f>
        <v>-0.0132109514152</v>
      </c>
    </row>
    <row r="7" customFormat="false" ht="24.75" hidden="false" customHeight="true" outlineLevel="0" collapsed="false">
      <c r="A7" s="19" t="s">
        <v>119</v>
      </c>
      <c r="B7" s="82" t="n">
        <f aca="false">IFERROR(B5+B6,0)</f>
        <v>0.00678904858480001</v>
      </c>
    </row>
    <row r="8" customFormat="false" ht="24.75" hidden="false" customHeight="true" outlineLevel="0" collapsed="false">
      <c r="A8" s="19" t="s">
        <v>120</v>
      </c>
      <c r="B8" s="82" t="n">
        <f aca="false">IFERROR(IF(B7&lt;0,B7,B7*1.2),0)</f>
        <v>0.00814685830176001</v>
      </c>
    </row>
    <row r="9" customFormat="false" ht="24.75" hidden="false" customHeight="true" outlineLevel="0" collapsed="false">
      <c r="A9" s="83" t="str">
        <f aca="false">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4"/>
    </row>
    <row r="10" customFormat="false" ht="24.75" hidden="false" customHeight="true" outlineLevel="0" collapsed="false">
      <c r="A10" s="80" t="s">
        <v>121</v>
      </c>
      <c r="B10" s="82" t="n">
        <f aca="false">IFERROR(IF(ROUND(B8,2)&lt;0,0,ROUND(B8,2)),0)</f>
        <v>0.01</v>
      </c>
    </row>
    <row r="11" customFormat="false" ht="24.75" hidden="false" customHeight="true" outlineLevel="0" collapsed="false">
      <c r="A11" s="83" t="str">
        <f aca="false">IF(Nutrients_from_wastewater!A19="Not applicable","Not applicable",IF(LEFT(Nutrients_from_wastewater!A19,9)="Pre-2030 ",LEFT(Nutrients_from_wastewater!A19,9),LEFT(Nutrients_from_wastewater!A19,10))&amp;"nutrient budget")</f>
        <v>Pre-2030 nutrient budget</v>
      </c>
      <c r="B11" s="84"/>
    </row>
    <row r="12" customFormat="false" ht="24.75" hidden="false" customHeight="true" outlineLevel="0" collapsed="false">
      <c r="A12" s="80" t="str">
        <f aca="false">IF(A11&lt;&gt;"Not applicable","The total annual phosphorus load to mitigate is (kg TP/yr):","Not applicable")</f>
        <v>The total annual phosphorus load to mitigate is (kg TP/yr):</v>
      </c>
      <c r="B12" s="85" t="n">
        <f aca="false">IF(IFERROR(ROUND((Nutrients_from_wastewater!B20+$B$6)*1.2,2),"Not applicable")&lt;0,0,IFERROR(ROUND((Nutrients_from_wastewater!B20+$B$6)*1.2,2),"Not applicable"))</f>
        <v>0.07</v>
      </c>
    </row>
    <row r="13" customFormat="false" ht="24.75" hidden="false" customHeight="true" outlineLevel="0" collapsed="false">
      <c r="A13" s="83" t="str">
        <f aca="false">IF(Nutrients_from_wastewater!A21="Not applicable","Not applicable",LEFT(Nutrients_from_wastewater!A21,9)&amp;"nutrient budget")</f>
        <v>Not applicable</v>
      </c>
      <c r="B13" s="84"/>
    </row>
    <row r="14" customFormat="false" ht="24.75" hidden="false" customHeight="true" outlineLevel="0" collapsed="false">
      <c r="A14" s="86" t="str">
        <f aca="false">IF(A13&lt;&gt;"Not applicable","The total annual phosphorus load to mitigate is (kg TP/yr):","Not applicable")</f>
        <v>Not applicable</v>
      </c>
      <c r="B14" s="85" t="str">
        <f aca="false">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customFormat="false" ht="22.5" hidden="false" customHeight="true" outlineLevel="0" collapsed="false">
      <c r="A15" s="87"/>
      <c r="B15" s="64"/>
    </row>
    <row r="16" customFormat="false" ht="15" hidden="false" customHeight="true" outlineLevel="0" collapsed="false">
      <c r="A16" s="87"/>
      <c r="B16" s="64"/>
      <c r="C16" s="79"/>
    </row>
  </sheetData>
  <sheetProtection algorithmName="SHA-512" hashValue="u/3BS/mAm3GDiy/+OeaGsUoYH9HQsrW+Z0B0b3djiT77FwVexzl0MLFIozzHUycoejkFPp1H5ocBCuAxpEM6iA==" saltValue="nKru1/0fgeREb5uSqsIdLw==" spinCount="100000" sheet="true" objects="true" scenarios="tru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80"/>
  <sheetViews>
    <sheetView showFormulas="false" showGridLines="true" showRowColHeaders="true" showZeros="true" rightToLeft="false" tabSelected="false" showOutlineSymbols="true" defaultGridColor="true" view="normal" topLeftCell="A2" colorId="64" zoomScale="100" zoomScaleNormal="100" zoomScalePageLayoutView="100" workbookViewId="0">
      <selection pane="topLeft" activeCell="B9" activeCellId="0" sqref="B9"/>
    </sheetView>
  </sheetViews>
  <sheetFormatPr defaultColWidth="65.453125" defaultRowHeight="13.5" zeroHeight="false" outlineLevelRow="0" outlineLevelCol="0"/>
  <cols>
    <col collapsed="false" customWidth="true" hidden="false" outlineLevel="0" max="1" min="1" style="88" width="47.27"/>
    <col collapsed="false" customWidth="true" hidden="false" outlineLevel="0" max="4" min="2" style="88" width="15.73"/>
    <col collapsed="false" customWidth="true" hidden="false" outlineLevel="0" max="5" min="5" style="88" width="25.73"/>
    <col collapsed="false" customWidth="true" hidden="false" outlineLevel="0" max="6" min="6" style="88" width="79.82"/>
    <col collapsed="false" customWidth="true" hidden="false" outlineLevel="0" max="8" min="7" style="88" width="15.73"/>
    <col collapsed="false" customWidth="true" hidden="false" outlineLevel="0" max="9" min="9" style="88" width="25.73"/>
    <col collapsed="false" customWidth="true" hidden="false" outlineLevel="0" max="13" min="10" style="88" width="15.73"/>
    <col collapsed="false" customWidth="false" hidden="false" outlineLevel="0" max="16384" min="14" style="88" width="65.45"/>
  </cols>
  <sheetData>
    <row r="1" customFormat="false" ht="50.25" hidden="false" customHeight="true" outlineLevel="0" collapsed="false">
      <c r="A1" s="89" t="s">
        <v>12</v>
      </c>
      <c r="B1" s="90"/>
      <c r="C1" s="91"/>
      <c r="D1" s="91"/>
      <c r="E1" s="91"/>
      <c r="F1" s="91"/>
      <c r="G1" s="91"/>
      <c r="H1" s="91"/>
      <c r="I1" s="91"/>
      <c r="J1" s="91"/>
      <c r="K1" s="91"/>
      <c r="L1" s="91"/>
      <c r="M1" s="91"/>
      <c r="N1" s="91"/>
    </row>
    <row r="2" customFormat="false" ht="57.75" hidden="false" customHeight="true" outlineLevel="0" collapsed="false">
      <c r="A2" s="92" t="s">
        <v>122</v>
      </c>
    </row>
    <row r="3" customFormat="false" ht="37.5" hidden="false" customHeight="true" outlineLevel="0" collapsed="false">
      <c r="A3" s="93" t="s">
        <v>123</v>
      </c>
      <c r="B3" s="94"/>
    </row>
    <row r="4" customFormat="false" ht="75.75" hidden="false" customHeight="true" outlineLevel="0" collapsed="false">
      <c r="A4" s="95" t="s">
        <v>124</v>
      </c>
      <c r="B4" s="96" t="s">
        <v>125</v>
      </c>
      <c r="C4" s="96" t="s">
        <v>126</v>
      </c>
      <c r="D4" s="97" t="s">
        <v>127</v>
      </c>
      <c r="E4" s="53"/>
      <c r="F4" s="87"/>
      <c r="G4" s="87"/>
      <c r="H4" s="53"/>
      <c r="I4" s="53"/>
      <c r="J4" s="87"/>
      <c r="L4" s="65"/>
      <c r="M4" s="65"/>
    </row>
    <row r="5" customFormat="false" ht="13.5" hidden="false" customHeight="false" outlineLevel="0" collapsed="false">
      <c r="A5" s="98" t="s">
        <v>128</v>
      </c>
      <c r="B5" s="99" t="n">
        <v>1</v>
      </c>
      <c r="C5" s="99" t="n">
        <v>1</v>
      </c>
      <c r="D5" s="100" t="n">
        <v>1</v>
      </c>
      <c r="E5" s="65"/>
      <c r="F5" s="65"/>
      <c r="G5" s="65"/>
      <c r="H5" s="65"/>
      <c r="I5" s="65"/>
      <c r="J5" s="65"/>
      <c r="L5" s="65"/>
      <c r="M5" s="65"/>
    </row>
    <row r="6" customFormat="false" ht="13.5" hidden="false" customHeight="false" outlineLevel="0" collapsed="false">
      <c r="A6" s="98" t="s">
        <v>129</v>
      </c>
      <c r="B6" s="99" t="n">
        <v>1</v>
      </c>
      <c r="C6" s="99" t="n">
        <v>1</v>
      </c>
      <c r="D6" s="100" t="n">
        <v>0.25</v>
      </c>
      <c r="E6" s="65"/>
      <c r="F6" s="65"/>
      <c r="G6" s="65"/>
      <c r="H6" s="65"/>
      <c r="I6" s="65"/>
      <c r="J6" s="65"/>
      <c r="L6" s="65"/>
      <c r="M6" s="65"/>
    </row>
    <row r="7" customFormat="false" ht="13.5" hidden="false" customHeight="false" outlineLevel="0" collapsed="false">
      <c r="A7" s="98" t="s">
        <v>130</v>
      </c>
      <c r="B7" s="99" t="n">
        <v>2</v>
      </c>
      <c r="C7" s="99" t="n">
        <v>2</v>
      </c>
      <c r="D7" s="100" t="n">
        <v>2</v>
      </c>
      <c r="E7" s="65"/>
      <c r="F7" s="65"/>
      <c r="G7" s="65"/>
      <c r="H7" s="65"/>
      <c r="I7" s="65"/>
      <c r="J7" s="65"/>
      <c r="L7" s="65"/>
      <c r="M7" s="65"/>
    </row>
    <row r="8" customFormat="false" ht="13.5" hidden="false" customHeight="false" outlineLevel="0" collapsed="false">
      <c r="A8" s="98" t="s">
        <v>131</v>
      </c>
      <c r="B8" s="99" t="n">
        <v>8</v>
      </c>
      <c r="C8" s="99" t="n">
        <v>8</v>
      </c>
      <c r="D8" s="100" t="n">
        <v>8</v>
      </c>
      <c r="E8" s="65"/>
      <c r="F8" s="65"/>
      <c r="G8" s="65"/>
      <c r="H8" s="65"/>
      <c r="I8" s="65"/>
      <c r="J8" s="65"/>
      <c r="L8" s="65"/>
      <c r="M8" s="65"/>
    </row>
    <row r="9" customFormat="false" ht="13.5" hidden="false" customHeight="false" outlineLevel="0" collapsed="false">
      <c r="A9" s="98" t="s">
        <v>132</v>
      </c>
      <c r="B9" s="99" t="n">
        <v>8</v>
      </c>
      <c r="C9" s="99" t="n">
        <v>8</v>
      </c>
      <c r="D9" s="100" t="n">
        <v>8</v>
      </c>
      <c r="E9" s="65"/>
      <c r="F9" s="65"/>
      <c r="G9" s="65"/>
      <c r="H9" s="65"/>
      <c r="I9" s="65"/>
      <c r="J9" s="65"/>
      <c r="L9" s="65"/>
      <c r="M9" s="65"/>
    </row>
    <row r="10" customFormat="false" ht="13.5" hidden="false" customHeight="false" outlineLevel="0" collapsed="false">
      <c r="A10" s="98" t="s">
        <v>133</v>
      </c>
      <c r="B10" s="99" t="n">
        <v>8</v>
      </c>
      <c r="C10" s="99" t="n">
        <v>8</v>
      </c>
      <c r="D10" s="100" t="n">
        <v>8</v>
      </c>
      <c r="E10" s="65"/>
      <c r="F10" s="65"/>
      <c r="G10" s="65"/>
      <c r="H10" s="65"/>
      <c r="I10" s="65"/>
      <c r="J10" s="65"/>
      <c r="L10" s="65"/>
      <c r="M10" s="65"/>
    </row>
    <row r="11" customFormat="false" ht="13.5" hidden="false" customHeight="false" outlineLevel="0" collapsed="false">
      <c r="A11" s="98" t="s">
        <v>134</v>
      </c>
      <c r="B11" s="99" t="n">
        <v>5.1</v>
      </c>
      <c r="C11" s="99" t="n">
        <v>5.1</v>
      </c>
      <c r="D11" s="100" t="n">
        <v>0.25</v>
      </c>
      <c r="E11" s="65"/>
      <c r="F11" s="65"/>
      <c r="G11" s="65"/>
      <c r="H11" s="65"/>
      <c r="I11" s="65"/>
      <c r="J11" s="65"/>
      <c r="L11" s="65"/>
      <c r="M11" s="65"/>
    </row>
    <row r="12" customFormat="false" ht="13.5" hidden="false" customHeight="false" outlineLevel="0" collapsed="false">
      <c r="A12" s="98" t="s">
        <v>135</v>
      </c>
      <c r="B12" s="99" t="n">
        <v>8</v>
      </c>
      <c r="C12" s="99" t="n">
        <v>8</v>
      </c>
      <c r="D12" s="100" t="n">
        <v>8</v>
      </c>
      <c r="E12" s="65"/>
      <c r="F12" s="65"/>
      <c r="G12" s="65"/>
      <c r="H12" s="65"/>
      <c r="I12" s="65"/>
      <c r="J12" s="65"/>
      <c r="L12" s="65"/>
      <c r="M12" s="65"/>
    </row>
    <row r="13" customFormat="false" ht="13.5" hidden="false" customHeight="false" outlineLevel="0" collapsed="false">
      <c r="A13" s="98" t="s">
        <v>136</v>
      </c>
      <c r="B13" s="99" t="n">
        <v>8</v>
      </c>
      <c r="C13" s="99" t="n">
        <v>8</v>
      </c>
      <c r="D13" s="100" t="n">
        <v>8</v>
      </c>
      <c r="E13" s="65"/>
      <c r="F13" s="65"/>
      <c r="G13" s="65"/>
      <c r="H13" s="65"/>
      <c r="I13" s="65"/>
      <c r="J13" s="65"/>
      <c r="L13" s="65"/>
      <c r="M13" s="65"/>
    </row>
    <row r="14" customFormat="false" ht="13.5" hidden="false" customHeight="false" outlineLevel="0" collapsed="false">
      <c r="A14" s="98" t="s">
        <v>137</v>
      </c>
      <c r="B14" s="99" t="n">
        <v>1</v>
      </c>
      <c r="C14" s="99" t="n">
        <v>1</v>
      </c>
      <c r="D14" s="100" t="n">
        <v>0.25</v>
      </c>
      <c r="E14" s="65"/>
      <c r="F14" s="65"/>
      <c r="G14" s="65"/>
      <c r="H14" s="65"/>
      <c r="I14" s="65"/>
      <c r="J14" s="65"/>
      <c r="L14" s="65"/>
      <c r="M14" s="65"/>
    </row>
    <row r="15" customFormat="false" ht="13.5" hidden="false" customHeight="false" outlineLevel="0" collapsed="false">
      <c r="A15" s="98" t="s">
        <v>138</v>
      </c>
      <c r="B15" s="99" t="n">
        <v>1</v>
      </c>
      <c r="C15" s="99" t="n">
        <v>1</v>
      </c>
      <c r="D15" s="100" t="n">
        <v>1</v>
      </c>
      <c r="E15" s="65"/>
      <c r="F15" s="65"/>
      <c r="G15" s="65"/>
      <c r="H15" s="65"/>
      <c r="I15" s="65"/>
      <c r="J15" s="65"/>
      <c r="L15" s="65"/>
      <c r="M15" s="65"/>
    </row>
    <row r="16" customFormat="false" ht="13.5" hidden="false" customHeight="false" outlineLevel="0" collapsed="false">
      <c r="A16" s="98" t="s">
        <v>139</v>
      </c>
      <c r="B16" s="99" t="n">
        <v>8</v>
      </c>
      <c r="C16" s="99" t="n">
        <v>8</v>
      </c>
      <c r="D16" s="100" t="n">
        <v>8</v>
      </c>
      <c r="E16" s="65"/>
      <c r="F16" s="65"/>
      <c r="G16" s="65"/>
      <c r="H16" s="65"/>
      <c r="I16" s="65"/>
      <c r="J16" s="65"/>
      <c r="L16" s="65"/>
      <c r="M16" s="65"/>
    </row>
    <row r="17" customFormat="false" ht="13.5" hidden="false" customHeight="false" outlineLevel="0" collapsed="false">
      <c r="A17" s="98" t="s">
        <v>140</v>
      </c>
      <c r="B17" s="99" t="n">
        <v>8</v>
      </c>
      <c r="C17" s="99" t="n">
        <v>8</v>
      </c>
      <c r="D17" s="100" t="n">
        <v>8</v>
      </c>
      <c r="E17" s="65"/>
      <c r="F17" s="65"/>
      <c r="G17" s="65"/>
      <c r="H17" s="65"/>
      <c r="I17" s="65"/>
      <c r="J17" s="65"/>
      <c r="L17" s="65"/>
      <c r="M17" s="65"/>
    </row>
    <row r="18" customFormat="false" ht="13.5" hidden="false" customHeight="false" outlineLevel="0" collapsed="false">
      <c r="A18" s="98" t="s">
        <v>141</v>
      </c>
      <c r="B18" s="99" t="n">
        <v>1</v>
      </c>
      <c r="C18" s="99" t="n">
        <v>1</v>
      </c>
      <c r="D18" s="100" t="n">
        <v>0.25</v>
      </c>
      <c r="E18" s="65"/>
      <c r="F18" s="65"/>
      <c r="G18" s="65"/>
      <c r="H18" s="65"/>
      <c r="I18" s="65"/>
      <c r="J18" s="65"/>
      <c r="L18" s="65"/>
      <c r="M18" s="65"/>
    </row>
    <row r="19" customFormat="false" ht="13.5" hidden="false" customHeight="false" outlineLevel="0" collapsed="false">
      <c r="A19" s="98" t="s">
        <v>142</v>
      </c>
      <c r="B19" s="99" t="n">
        <v>1</v>
      </c>
      <c r="C19" s="99" t="n">
        <v>1</v>
      </c>
      <c r="D19" s="100" t="n">
        <v>1</v>
      </c>
      <c r="E19" s="65"/>
      <c r="F19" s="65"/>
      <c r="G19" s="65"/>
      <c r="H19" s="65"/>
      <c r="I19" s="65"/>
      <c r="J19" s="65"/>
      <c r="L19" s="65"/>
      <c r="M19" s="65"/>
    </row>
    <row r="20" customFormat="false" ht="13.5" hidden="false" customHeight="false" outlineLevel="0" collapsed="false">
      <c r="A20" s="98" t="s">
        <v>143</v>
      </c>
      <c r="B20" s="99" t="n">
        <v>8</v>
      </c>
      <c r="C20" s="99" t="n">
        <v>8</v>
      </c>
      <c r="D20" s="100" t="n">
        <v>8</v>
      </c>
      <c r="E20" s="65"/>
      <c r="F20" s="65"/>
      <c r="G20" s="65"/>
      <c r="H20" s="65"/>
      <c r="I20" s="65"/>
      <c r="J20" s="65"/>
      <c r="L20" s="65"/>
      <c r="M20" s="65"/>
    </row>
    <row r="21" customFormat="false" ht="13.5" hidden="false" customHeight="false" outlineLevel="0" collapsed="false">
      <c r="A21" s="98" t="s">
        <v>144</v>
      </c>
      <c r="B21" s="99" t="n">
        <v>1</v>
      </c>
      <c r="C21" s="99" t="n">
        <v>1</v>
      </c>
      <c r="D21" s="100" t="n">
        <v>0.25</v>
      </c>
      <c r="E21" s="65"/>
      <c r="F21" s="65"/>
      <c r="G21" s="65"/>
      <c r="H21" s="65"/>
      <c r="I21" s="65"/>
      <c r="J21" s="65"/>
      <c r="L21" s="65"/>
      <c r="M21" s="65"/>
    </row>
    <row r="22" customFormat="false" ht="13.5" hidden="false" customHeight="false" outlineLevel="0" collapsed="false">
      <c r="A22" s="98" t="s">
        <v>145</v>
      </c>
      <c r="B22" s="99" t="n">
        <v>8</v>
      </c>
      <c r="C22" s="99" t="n">
        <v>8</v>
      </c>
      <c r="D22" s="100" t="n">
        <v>8</v>
      </c>
      <c r="E22" s="65"/>
      <c r="F22" s="65"/>
      <c r="G22" s="65"/>
      <c r="H22" s="65"/>
      <c r="I22" s="65"/>
      <c r="J22" s="65"/>
      <c r="L22" s="65"/>
      <c r="M22" s="65"/>
    </row>
    <row r="23" customFormat="false" ht="13.5" hidden="false" customHeight="false" outlineLevel="0" collapsed="false">
      <c r="A23" s="98" t="s">
        <v>146</v>
      </c>
      <c r="B23" s="99" t="n">
        <v>1</v>
      </c>
      <c r="C23" s="99" t="n">
        <v>1</v>
      </c>
      <c r="D23" s="100" t="n">
        <v>0.25</v>
      </c>
      <c r="E23" s="65"/>
      <c r="F23" s="65"/>
      <c r="G23" s="65"/>
      <c r="H23" s="65"/>
      <c r="I23" s="65"/>
      <c r="J23" s="65"/>
      <c r="L23" s="65"/>
      <c r="M23" s="65"/>
    </row>
    <row r="24" customFormat="false" ht="13.5" hidden="false" customHeight="false" outlineLevel="0" collapsed="false">
      <c r="A24" s="98" t="s">
        <v>147</v>
      </c>
      <c r="B24" s="99" t="n">
        <v>8</v>
      </c>
      <c r="C24" s="99" t="n">
        <v>8</v>
      </c>
      <c r="D24" s="100" t="n">
        <v>8</v>
      </c>
      <c r="E24" s="65"/>
      <c r="F24" s="65"/>
      <c r="G24" s="65"/>
      <c r="H24" s="65"/>
      <c r="I24" s="65"/>
      <c r="J24" s="65"/>
      <c r="L24" s="65"/>
      <c r="M24" s="65"/>
    </row>
    <row r="25" customFormat="false" ht="13.5" hidden="false" customHeight="false" outlineLevel="0" collapsed="false">
      <c r="A25" s="98" t="s">
        <v>148</v>
      </c>
      <c r="B25" s="99" t="n">
        <v>2</v>
      </c>
      <c r="C25" s="99" t="n">
        <v>2</v>
      </c>
      <c r="D25" s="100" t="n">
        <v>2</v>
      </c>
      <c r="E25" s="65"/>
      <c r="F25" s="65"/>
      <c r="G25" s="65"/>
      <c r="H25" s="65"/>
      <c r="I25" s="65"/>
      <c r="J25" s="65"/>
      <c r="L25" s="65"/>
      <c r="M25" s="65"/>
    </row>
    <row r="26" customFormat="false" ht="13.5" hidden="false" customHeight="false" outlineLevel="0" collapsed="false">
      <c r="A26" s="98" t="s">
        <v>149</v>
      </c>
      <c r="B26" s="99" t="n">
        <v>8</v>
      </c>
      <c r="C26" s="99" t="n">
        <v>8</v>
      </c>
      <c r="D26" s="100" t="n">
        <v>8</v>
      </c>
      <c r="E26" s="65"/>
      <c r="F26" s="65"/>
      <c r="G26" s="65"/>
      <c r="H26" s="65"/>
      <c r="I26" s="65"/>
      <c r="J26" s="65"/>
      <c r="L26" s="65"/>
      <c r="M26" s="65"/>
    </row>
    <row r="27" customFormat="false" ht="13.5" hidden="false" customHeight="false" outlineLevel="0" collapsed="false">
      <c r="A27" s="98" t="s">
        <v>150</v>
      </c>
      <c r="B27" s="99" t="n">
        <v>8</v>
      </c>
      <c r="C27" s="99" t="n">
        <v>8</v>
      </c>
      <c r="D27" s="100" t="n">
        <v>8</v>
      </c>
      <c r="E27" s="65"/>
      <c r="F27" s="65"/>
      <c r="G27" s="65"/>
      <c r="H27" s="65"/>
      <c r="I27" s="65"/>
      <c r="J27" s="65"/>
      <c r="L27" s="65"/>
      <c r="M27" s="65"/>
    </row>
    <row r="28" customFormat="false" ht="13.5" hidden="false" customHeight="false" outlineLevel="0" collapsed="false">
      <c r="A28" s="98" t="s">
        <v>151</v>
      </c>
      <c r="B28" s="99" t="n">
        <v>1</v>
      </c>
      <c r="C28" s="99" t="n">
        <v>1</v>
      </c>
      <c r="D28" s="100" t="n">
        <v>0.25</v>
      </c>
      <c r="E28" s="65"/>
      <c r="F28" s="65"/>
      <c r="G28" s="65"/>
      <c r="H28" s="65"/>
      <c r="I28" s="65"/>
      <c r="J28" s="65"/>
      <c r="L28" s="65"/>
      <c r="M28" s="65"/>
    </row>
    <row r="29" customFormat="false" ht="13.5" hidden="false" customHeight="false" outlineLevel="0" collapsed="false">
      <c r="A29" s="98" t="s">
        <v>152</v>
      </c>
      <c r="B29" s="99" t="n">
        <v>1</v>
      </c>
      <c r="C29" s="99" t="n">
        <v>1</v>
      </c>
      <c r="D29" s="100" t="n">
        <v>0.25</v>
      </c>
      <c r="E29" s="65"/>
      <c r="F29" s="65"/>
      <c r="G29" s="65"/>
      <c r="H29" s="65"/>
      <c r="I29" s="65"/>
      <c r="J29" s="65"/>
      <c r="L29" s="65"/>
      <c r="M29" s="65"/>
    </row>
    <row r="30" customFormat="false" ht="13.5" hidden="false" customHeight="false" outlineLevel="0" collapsed="false">
      <c r="A30" s="98" t="s">
        <v>153</v>
      </c>
      <c r="B30" s="99" t="n">
        <v>1</v>
      </c>
      <c r="C30" s="99" t="n">
        <v>1</v>
      </c>
      <c r="D30" s="100" t="n">
        <v>0.25</v>
      </c>
      <c r="E30" s="65"/>
      <c r="F30" s="65"/>
      <c r="G30" s="65"/>
      <c r="H30" s="65"/>
      <c r="I30" s="65"/>
      <c r="J30" s="65"/>
      <c r="L30" s="65"/>
      <c r="M30" s="65"/>
    </row>
    <row r="31" customFormat="false" ht="13.5" hidden="false" customHeight="false" outlineLevel="0" collapsed="false">
      <c r="A31" s="98" t="s">
        <v>154</v>
      </c>
      <c r="B31" s="99" t="n">
        <v>1</v>
      </c>
      <c r="C31" s="99" t="n">
        <v>1</v>
      </c>
      <c r="D31" s="100" t="n">
        <v>0.25</v>
      </c>
      <c r="E31" s="65"/>
      <c r="F31" s="65"/>
      <c r="G31" s="65"/>
      <c r="H31" s="65"/>
      <c r="I31" s="65"/>
      <c r="J31" s="65"/>
      <c r="L31" s="65"/>
      <c r="M31" s="65"/>
    </row>
    <row r="32" customFormat="false" ht="13.5" hidden="false" customHeight="false" outlineLevel="0" collapsed="false">
      <c r="A32" s="98" t="s">
        <v>73</v>
      </c>
      <c r="B32" s="99" t="n">
        <v>1</v>
      </c>
      <c r="C32" s="99" t="n">
        <v>1</v>
      </c>
      <c r="D32" s="100" t="n">
        <v>0.25</v>
      </c>
      <c r="E32" s="65"/>
      <c r="F32" s="65"/>
      <c r="G32" s="65"/>
      <c r="H32" s="65"/>
      <c r="I32" s="65"/>
      <c r="J32" s="65"/>
      <c r="L32" s="65"/>
      <c r="M32" s="65"/>
    </row>
    <row r="33" customFormat="false" ht="13.5" hidden="false" customHeight="false" outlineLevel="0" collapsed="false">
      <c r="A33" s="98" t="s">
        <v>155</v>
      </c>
      <c r="B33" s="99" t="n">
        <v>8</v>
      </c>
      <c r="C33" s="99" t="n">
        <v>8</v>
      </c>
      <c r="D33" s="100" t="n">
        <v>8</v>
      </c>
      <c r="E33" s="65"/>
      <c r="F33" s="65"/>
      <c r="G33" s="65"/>
      <c r="H33" s="65"/>
      <c r="I33" s="65"/>
      <c r="J33" s="65"/>
      <c r="L33" s="65"/>
      <c r="M33" s="65"/>
    </row>
    <row r="34" customFormat="false" ht="13.5" hidden="false" customHeight="false" outlineLevel="0" collapsed="false">
      <c r="A34" s="98" t="s">
        <v>156</v>
      </c>
      <c r="B34" s="99" t="n">
        <v>8</v>
      </c>
      <c r="C34" s="99" t="n">
        <v>8</v>
      </c>
      <c r="D34" s="100" t="n">
        <v>8</v>
      </c>
      <c r="E34" s="65"/>
      <c r="F34" s="65"/>
      <c r="G34" s="65"/>
      <c r="H34" s="65"/>
      <c r="I34" s="65"/>
      <c r="J34" s="65"/>
      <c r="L34" s="65"/>
      <c r="M34" s="65"/>
    </row>
    <row r="35" customFormat="false" ht="13.5" hidden="false" customHeight="false" outlineLevel="0" collapsed="false">
      <c r="A35" s="98" t="s">
        <v>157</v>
      </c>
      <c r="B35" s="99" t="n">
        <v>1</v>
      </c>
      <c r="C35" s="99" t="n">
        <v>1</v>
      </c>
      <c r="D35" s="100" t="n">
        <v>0.25</v>
      </c>
      <c r="E35" s="65"/>
      <c r="F35" s="65"/>
      <c r="G35" s="65"/>
      <c r="H35" s="65"/>
      <c r="I35" s="65"/>
      <c r="J35" s="65"/>
      <c r="L35" s="65"/>
      <c r="M35" s="65"/>
    </row>
    <row r="36" customFormat="false" ht="13.5" hidden="false" customHeight="false" outlineLevel="0" collapsed="false">
      <c r="A36" s="98" t="s">
        <v>158</v>
      </c>
      <c r="B36" s="99" t="n">
        <v>8</v>
      </c>
      <c r="C36" s="99" t="n">
        <v>8</v>
      </c>
      <c r="D36" s="100" t="n">
        <v>8</v>
      </c>
      <c r="E36" s="65"/>
      <c r="F36" s="65"/>
      <c r="G36" s="65"/>
      <c r="H36" s="65"/>
      <c r="I36" s="65"/>
      <c r="J36" s="65"/>
      <c r="L36" s="65"/>
      <c r="M36" s="65"/>
    </row>
    <row r="37" customFormat="false" ht="13.5" hidden="false" customHeight="false" outlineLevel="0" collapsed="false">
      <c r="A37" s="98" t="s">
        <v>159</v>
      </c>
      <c r="B37" s="99" t="n">
        <v>8</v>
      </c>
      <c r="C37" s="99" t="n">
        <v>8</v>
      </c>
      <c r="D37" s="100" t="n">
        <v>0.25</v>
      </c>
      <c r="E37" s="65"/>
      <c r="F37" s="65"/>
      <c r="G37" s="65"/>
      <c r="H37" s="65"/>
      <c r="I37" s="65"/>
      <c r="J37" s="65"/>
      <c r="L37" s="65"/>
      <c r="M37" s="65"/>
    </row>
    <row r="38" customFormat="false" ht="13.5" hidden="false" customHeight="false" outlineLevel="0" collapsed="false">
      <c r="A38" s="98" t="s">
        <v>160</v>
      </c>
      <c r="B38" s="99" t="n">
        <v>8</v>
      </c>
      <c r="C38" s="99" t="n">
        <v>8</v>
      </c>
      <c r="D38" s="100" t="n">
        <v>8</v>
      </c>
      <c r="E38" s="65"/>
      <c r="F38" s="65"/>
      <c r="G38" s="65"/>
      <c r="H38" s="65"/>
      <c r="I38" s="65"/>
      <c r="J38" s="65"/>
      <c r="L38" s="65"/>
      <c r="M38" s="65"/>
    </row>
    <row r="39" customFormat="false" ht="13.5" hidden="false" customHeight="false" outlineLevel="0" collapsed="false">
      <c r="A39" s="98" t="s">
        <v>161</v>
      </c>
      <c r="B39" s="99" t="n">
        <v>1</v>
      </c>
      <c r="C39" s="99" t="n">
        <v>1</v>
      </c>
      <c r="D39" s="100" t="n">
        <v>0.25</v>
      </c>
      <c r="E39" s="65"/>
      <c r="F39" s="65"/>
      <c r="G39" s="65"/>
      <c r="H39" s="65"/>
      <c r="I39" s="65"/>
      <c r="J39" s="65"/>
      <c r="L39" s="65"/>
      <c r="M39" s="65"/>
    </row>
    <row r="40" customFormat="false" ht="13.5" hidden="false" customHeight="false" outlineLevel="0" collapsed="false">
      <c r="A40" s="98" t="s">
        <v>162</v>
      </c>
      <c r="B40" s="99" t="n">
        <v>1</v>
      </c>
      <c r="C40" s="99" t="n">
        <v>1</v>
      </c>
      <c r="D40" s="100" t="n">
        <v>1</v>
      </c>
      <c r="E40" s="65"/>
      <c r="F40" s="65"/>
      <c r="G40" s="65"/>
      <c r="H40" s="65"/>
      <c r="I40" s="65"/>
      <c r="J40" s="65"/>
      <c r="L40" s="65"/>
      <c r="M40" s="65"/>
    </row>
    <row r="41" customFormat="false" ht="13.5" hidden="false" customHeight="false" outlineLevel="0" collapsed="false">
      <c r="A41" s="98" t="s">
        <v>163</v>
      </c>
      <c r="B41" s="99" t="n">
        <v>0.5</v>
      </c>
      <c r="C41" s="99" t="n">
        <v>0.5</v>
      </c>
      <c r="D41" s="100" t="n">
        <v>0.25</v>
      </c>
      <c r="E41" s="65"/>
      <c r="F41" s="65"/>
      <c r="G41" s="65"/>
      <c r="H41" s="65"/>
      <c r="I41" s="65"/>
      <c r="J41" s="65"/>
      <c r="L41" s="65"/>
      <c r="M41" s="65"/>
    </row>
    <row r="42" customFormat="false" ht="13.5" hidden="false" customHeight="false" outlineLevel="0" collapsed="false">
      <c r="A42" s="98" t="s">
        <v>164</v>
      </c>
      <c r="B42" s="99" t="n">
        <v>8</v>
      </c>
      <c r="C42" s="99" t="n">
        <v>8</v>
      </c>
      <c r="D42" s="100" t="n">
        <v>8</v>
      </c>
      <c r="E42" s="65"/>
      <c r="F42" s="65"/>
      <c r="G42" s="65"/>
      <c r="H42" s="65"/>
      <c r="I42" s="65"/>
      <c r="J42" s="65"/>
      <c r="L42" s="65"/>
      <c r="M42" s="65"/>
    </row>
    <row r="43" customFormat="false" ht="13.5" hidden="false" customHeight="false" outlineLevel="0" collapsed="false">
      <c r="A43" s="98" t="s">
        <v>165</v>
      </c>
      <c r="B43" s="99" t="n">
        <v>8</v>
      </c>
      <c r="C43" s="99" t="n">
        <v>8</v>
      </c>
      <c r="D43" s="100" t="n">
        <v>8</v>
      </c>
      <c r="E43" s="65"/>
      <c r="F43" s="65"/>
      <c r="G43" s="65"/>
      <c r="H43" s="65"/>
      <c r="I43" s="65"/>
      <c r="J43" s="65"/>
      <c r="L43" s="65"/>
      <c r="M43" s="65"/>
    </row>
    <row r="44" customFormat="false" ht="13.5" hidden="false" customHeight="false" outlineLevel="0" collapsed="false">
      <c r="A44" s="98" t="s">
        <v>166</v>
      </c>
      <c r="B44" s="99" t="n">
        <v>8</v>
      </c>
      <c r="C44" s="99" t="n">
        <v>8</v>
      </c>
      <c r="D44" s="100" t="n">
        <v>8</v>
      </c>
      <c r="E44" s="65"/>
      <c r="F44" s="65"/>
      <c r="G44" s="65"/>
      <c r="H44" s="65"/>
      <c r="I44" s="65"/>
      <c r="J44" s="65"/>
      <c r="L44" s="65"/>
      <c r="M44" s="65"/>
    </row>
    <row r="45" customFormat="false" ht="13.5" hidden="false" customHeight="false" outlineLevel="0" collapsed="false">
      <c r="A45" s="98" t="s">
        <v>167</v>
      </c>
      <c r="B45" s="99" t="n">
        <v>9.7</v>
      </c>
      <c r="C45" s="99" t="n">
        <v>9.7</v>
      </c>
      <c r="D45" s="100" t="n">
        <v>9.7</v>
      </c>
      <c r="E45" s="65"/>
      <c r="F45" s="65"/>
      <c r="G45" s="65"/>
      <c r="H45" s="65"/>
      <c r="I45" s="65"/>
      <c r="J45" s="65"/>
      <c r="L45" s="65"/>
      <c r="M45" s="65"/>
    </row>
    <row r="46" customFormat="false" ht="13.5" hidden="false" customHeight="false" outlineLevel="0" collapsed="false">
      <c r="A46" s="98" t="s">
        <v>168</v>
      </c>
      <c r="B46" s="99" t="n">
        <v>11.6</v>
      </c>
      <c r="C46" s="99" t="n">
        <v>11.6</v>
      </c>
      <c r="D46" s="100" t="n">
        <v>11.6</v>
      </c>
      <c r="E46" s="65"/>
      <c r="F46" s="65"/>
      <c r="G46" s="65"/>
      <c r="H46" s="65"/>
      <c r="I46" s="65"/>
      <c r="J46" s="65"/>
      <c r="L46" s="65"/>
      <c r="M46" s="65"/>
    </row>
    <row r="47" customFormat="false" ht="13.5" hidden="false" customHeight="false" outlineLevel="0" collapsed="false">
      <c r="A47" s="98" t="s">
        <v>169</v>
      </c>
      <c r="B47" s="99"/>
      <c r="C47" s="99"/>
      <c r="D47" s="100"/>
      <c r="E47" s="65"/>
      <c r="F47" s="65"/>
      <c r="G47" s="65"/>
      <c r="H47" s="65"/>
      <c r="I47" s="65"/>
      <c r="J47" s="65"/>
      <c r="L47" s="65"/>
      <c r="M47" s="65"/>
    </row>
    <row r="48" customFormat="false" ht="13.5" hidden="false" customHeight="false" outlineLevel="0" collapsed="false">
      <c r="A48" s="101" t="s">
        <v>170</v>
      </c>
      <c r="B48" s="102"/>
      <c r="C48" s="102"/>
      <c r="D48" s="103"/>
      <c r="E48" s="65"/>
      <c r="F48" s="65"/>
      <c r="G48" s="65"/>
      <c r="H48" s="65"/>
      <c r="I48" s="65"/>
      <c r="J48" s="65"/>
      <c r="L48" s="65"/>
      <c r="M48" s="65"/>
    </row>
    <row r="49" customFormat="false" ht="13.5" hidden="false" customHeight="false" outlineLevel="0" collapsed="false">
      <c r="A49" s="65"/>
      <c r="B49" s="65"/>
      <c r="C49" s="65"/>
      <c r="D49" s="65"/>
      <c r="E49" s="65"/>
      <c r="F49" s="65"/>
      <c r="G49" s="65"/>
      <c r="H49" s="65"/>
      <c r="I49" s="65"/>
      <c r="J49" s="65"/>
      <c r="K49" s="65"/>
      <c r="L49" s="65"/>
      <c r="M49" s="65"/>
    </row>
    <row r="50" customFormat="false" ht="37.5" hidden="false" customHeight="true" outlineLevel="0" collapsed="false">
      <c r="A50" s="104" t="s">
        <v>171</v>
      </c>
      <c r="B50" s="105"/>
      <c r="C50" s="65"/>
      <c r="D50" s="65"/>
      <c r="E50" s="65"/>
      <c r="F50" s="65"/>
      <c r="G50" s="65"/>
      <c r="H50" s="65"/>
      <c r="I50" s="65"/>
      <c r="J50" s="65"/>
      <c r="K50" s="65"/>
      <c r="L50" s="65"/>
      <c r="M50" s="65"/>
    </row>
    <row r="51" customFormat="false" ht="55.5" hidden="false" customHeight="true" outlineLevel="0" collapsed="false">
      <c r="A51" s="106" t="s">
        <v>172</v>
      </c>
      <c r="B51" s="106" t="s">
        <v>173</v>
      </c>
      <c r="C51" s="106" t="s">
        <v>174</v>
      </c>
      <c r="D51" s="106" t="s">
        <v>175</v>
      </c>
      <c r="E51" s="106" t="s">
        <v>176</v>
      </c>
      <c r="F51" s="106" t="s">
        <v>177</v>
      </c>
      <c r="G51" s="106" t="s">
        <v>178</v>
      </c>
      <c r="H51" s="106" t="s">
        <v>179</v>
      </c>
      <c r="I51" s="106" t="s">
        <v>180</v>
      </c>
      <c r="J51" s="106" t="s">
        <v>181</v>
      </c>
      <c r="K51" s="106" t="s">
        <v>182</v>
      </c>
      <c r="L51" s="106" t="s">
        <v>183</v>
      </c>
      <c r="M51" s="106" t="s">
        <v>184</v>
      </c>
    </row>
    <row r="52" customFormat="false" ht="13.5" hidden="false" customHeight="false" outlineLevel="0" collapsed="false">
      <c r="A52" s="107" t="s">
        <v>84</v>
      </c>
      <c r="B52" s="107" t="s">
        <v>185</v>
      </c>
      <c r="C52" s="108" t="b">
        <f aca="false">FALSE()</f>
        <v>0</v>
      </c>
      <c r="D52" s="107" t="s">
        <v>186</v>
      </c>
      <c r="E52" s="107" t="s">
        <v>187</v>
      </c>
      <c r="F52" s="99" t="s">
        <v>188</v>
      </c>
      <c r="G52" s="109"/>
      <c r="H52" s="109" t="n">
        <v>0.121193325300162</v>
      </c>
      <c r="I52" s="99" t="s">
        <v>189</v>
      </c>
      <c r="J52" s="99"/>
      <c r="K52" s="99" t="n">
        <v>0.567235954323687</v>
      </c>
      <c r="L52" s="99"/>
      <c r="M52" s="99" t="n">
        <v>0.657958147348744</v>
      </c>
    </row>
    <row r="53" customFormat="false" ht="13.5" hidden="false" customHeight="false" outlineLevel="0" collapsed="false">
      <c r="A53" s="107" t="s">
        <v>84</v>
      </c>
      <c r="B53" s="107" t="s">
        <v>185</v>
      </c>
      <c r="C53" s="108" t="b">
        <f aca="false">TRUE()</f>
        <v>1</v>
      </c>
      <c r="D53" s="107" t="s">
        <v>186</v>
      </c>
      <c r="E53" s="107" t="s">
        <v>187</v>
      </c>
      <c r="F53" s="99" t="s">
        <v>190</v>
      </c>
      <c r="G53" s="109"/>
      <c r="H53" s="109" t="n">
        <v>0.121185901745228</v>
      </c>
      <c r="I53" s="99" t="s">
        <v>189</v>
      </c>
      <c r="J53" s="99"/>
      <c r="K53" s="99"/>
      <c r="L53" s="99"/>
      <c r="M53" s="99"/>
    </row>
    <row r="54" customFormat="false" ht="13.5" hidden="false" customHeight="false" outlineLevel="0" collapsed="false">
      <c r="A54" s="107" t="s">
        <v>84</v>
      </c>
      <c r="B54" s="107" t="s">
        <v>185</v>
      </c>
      <c r="C54" s="108" t="b">
        <f aca="false">FALSE()</f>
        <v>0</v>
      </c>
      <c r="D54" s="107" t="s">
        <v>186</v>
      </c>
      <c r="E54" s="107" t="s">
        <v>191</v>
      </c>
      <c r="F54" s="99" t="s">
        <v>192</v>
      </c>
      <c r="G54" s="109"/>
      <c r="H54" s="109" t="n">
        <v>0.66046425129948</v>
      </c>
      <c r="I54" s="99" t="s">
        <v>189</v>
      </c>
      <c r="J54" s="99"/>
      <c r="K54" s="99"/>
      <c r="L54" s="99"/>
      <c r="M54" s="99"/>
    </row>
    <row r="55" customFormat="false" ht="13.5" hidden="false" customHeight="false" outlineLevel="0" collapsed="false">
      <c r="A55" s="107" t="s">
        <v>84</v>
      </c>
      <c r="B55" s="107" t="s">
        <v>185</v>
      </c>
      <c r="C55" s="108" t="b">
        <f aca="false">TRUE()</f>
        <v>1</v>
      </c>
      <c r="D55" s="107" t="s">
        <v>186</v>
      </c>
      <c r="E55" s="107" t="s">
        <v>191</v>
      </c>
      <c r="F55" s="99" t="s">
        <v>193</v>
      </c>
      <c r="G55" s="109"/>
      <c r="H55" s="109" t="n">
        <v>0.66040737814811</v>
      </c>
      <c r="I55" s="99" t="s">
        <v>189</v>
      </c>
      <c r="J55" s="99"/>
      <c r="K55" s="99"/>
      <c r="L55" s="99"/>
      <c r="M55" s="99"/>
    </row>
    <row r="56" customFormat="false" ht="13.5" hidden="false" customHeight="false" outlineLevel="0" collapsed="false">
      <c r="A56" s="107" t="s">
        <v>84</v>
      </c>
      <c r="B56" s="107" t="s">
        <v>185</v>
      </c>
      <c r="C56" s="108" t="b">
        <f aca="false">FALSE()</f>
        <v>0</v>
      </c>
      <c r="D56" s="107" t="s">
        <v>186</v>
      </c>
      <c r="E56" s="107" t="s">
        <v>194</v>
      </c>
      <c r="F56" s="99" t="s">
        <v>195</v>
      </c>
      <c r="G56" s="109"/>
      <c r="H56" s="109" t="n">
        <v>0.92005028637142</v>
      </c>
      <c r="I56" s="99" t="s">
        <v>189</v>
      </c>
      <c r="J56" s="99"/>
      <c r="K56" s="99"/>
      <c r="L56" s="99"/>
      <c r="M56" s="99"/>
    </row>
    <row r="57" customFormat="false" ht="13.5" hidden="false" customHeight="false" outlineLevel="0" collapsed="false">
      <c r="A57" s="107" t="s">
        <v>84</v>
      </c>
      <c r="B57" s="107" t="s">
        <v>185</v>
      </c>
      <c r="C57" s="108" t="b">
        <f aca="false">TRUE()</f>
        <v>1</v>
      </c>
      <c r="D57" s="107" t="s">
        <v>186</v>
      </c>
      <c r="E57" s="107" t="s">
        <v>194</v>
      </c>
      <c r="F57" s="99" t="s">
        <v>196</v>
      </c>
      <c r="G57" s="109"/>
      <c r="H57" s="109" t="n">
        <v>0.919924351170606</v>
      </c>
      <c r="I57" s="99" t="s">
        <v>189</v>
      </c>
      <c r="J57" s="99"/>
      <c r="K57" s="99"/>
      <c r="L57" s="99"/>
      <c r="M57" s="99"/>
    </row>
    <row r="58" customFormat="false" ht="13.5" hidden="false" customHeight="false" outlineLevel="0" collapsed="false">
      <c r="A58" s="107" t="s">
        <v>84</v>
      </c>
      <c r="B58" s="107" t="s">
        <v>185</v>
      </c>
      <c r="C58" s="108" t="b">
        <f aca="false">FALSE()</f>
        <v>0</v>
      </c>
      <c r="D58" s="107" t="s">
        <v>197</v>
      </c>
      <c r="E58" s="107" t="s">
        <v>187</v>
      </c>
      <c r="F58" s="99" t="s">
        <v>198</v>
      </c>
      <c r="G58" s="109"/>
      <c r="H58" s="109" t="n">
        <v>0.212372022927401</v>
      </c>
      <c r="I58" s="99" t="s">
        <v>199</v>
      </c>
      <c r="J58" s="99"/>
      <c r="K58" s="99" t="n">
        <v>0.987994652175011</v>
      </c>
      <c r="L58" s="99"/>
      <c r="M58" s="99"/>
    </row>
    <row r="59" customFormat="false" ht="13.5" hidden="false" customHeight="false" outlineLevel="0" collapsed="false">
      <c r="A59" s="107" t="s">
        <v>84</v>
      </c>
      <c r="B59" s="107" t="s">
        <v>185</v>
      </c>
      <c r="C59" s="108" t="b">
        <f aca="false">TRUE()</f>
        <v>1</v>
      </c>
      <c r="D59" s="107" t="s">
        <v>197</v>
      </c>
      <c r="E59" s="107" t="s">
        <v>187</v>
      </c>
      <c r="F59" s="99" t="s">
        <v>200</v>
      </c>
      <c r="G59" s="109"/>
      <c r="H59" s="109" t="n">
        <v>0.212363062346263</v>
      </c>
      <c r="I59" s="99" t="s">
        <v>199</v>
      </c>
      <c r="J59" s="99"/>
      <c r="K59" s="99"/>
      <c r="L59" s="99"/>
      <c r="M59" s="99"/>
    </row>
    <row r="60" customFormat="false" ht="13.5" hidden="false" customHeight="false" outlineLevel="0" collapsed="false">
      <c r="A60" s="107" t="s">
        <v>84</v>
      </c>
      <c r="B60" s="107" t="s">
        <v>185</v>
      </c>
      <c r="C60" s="108" t="b">
        <f aca="false">TRUE()</f>
        <v>1</v>
      </c>
      <c r="D60" s="107" t="s">
        <v>197</v>
      </c>
      <c r="E60" s="107" t="s">
        <v>191</v>
      </c>
      <c r="F60" s="99" t="s">
        <v>201</v>
      </c>
      <c r="G60" s="109"/>
      <c r="H60" s="109" t="n">
        <v>1.24803636115909</v>
      </c>
      <c r="I60" s="99" t="s">
        <v>199</v>
      </c>
      <c r="J60" s="99"/>
      <c r="K60" s="99"/>
      <c r="L60" s="99"/>
      <c r="M60" s="99"/>
    </row>
    <row r="61" customFormat="false" ht="13.5" hidden="false" customHeight="false" outlineLevel="0" collapsed="false">
      <c r="A61" s="107" t="s">
        <v>84</v>
      </c>
      <c r="B61" s="107" t="s">
        <v>185</v>
      </c>
      <c r="C61" s="108" t="b">
        <f aca="false">FALSE()</f>
        <v>0</v>
      </c>
      <c r="D61" s="107" t="s">
        <v>197</v>
      </c>
      <c r="E61" s="107" t="s">
        <v>194</v>
      </c>
      <c r="F61" s="99" t="s">
        <v>202</v>
      </c>
      <c r="G61" s="109"/>
      <c r="H61" s="109" t="n">
        <v>1.50358453301968</v>
      </c>
      <c r="I61" s="99" t="s">
        <v>199</v>
      </c>
      <c r="J61" s="99"/>
      <c r="K61" s="99"/>
      <c r="L61" s="99"/>
      <c r="M61" s="99"/>
    </row>
    <row r="62" customFormat="false" ht="13.5" hidden="false" customHeight="false" outlineLevel="0" collapsed="false">
      <c r="A62" s="107" t="s">
        <v>84</v>
      </c>
      <c r="B62" s="107" t="s">
        <v>203</v>
      </c>
      <c r="C62" s="108" t="b">
        <f aca="false">FALSE()</f>
        <v>0</v>
      </c>
      <c r="D62" s="107" t="s">
        <v>186</v>
      </c>
      <c r="E62" s="107" t="s">
        <v>187</v>
      </c>
      <c r="F62" s="99" t="s">
        <v>204</v>
      </c>
      <c r="G62" s="109"/>
      <c r="H62" s="109" t="n">
        <v>0.0920748878092172</v>
      </c>
      <c r="I62" s="99" t="s">
        <v>205</v>
      </c>
      <c r="J62" s="99"/>
      <c r="K62" s="99" t="n">
        <v>0.389989859717063</v>
      </c>
      <c r="L62" s="99"/>
      <c r="M62" s="99" t="n">
        <v>0.520387403729388</v>
      </c>
    </row>
    <row r="63" customFormat="false" ht="13.5" hidden="false" customHeight="false" outlineLevel="0" collapsed="false">
      <c r="A63" s="107" t="s">
        <v>84</v>
      </c>
      <c r="B63" s="107" t="s">
        <v>203</v>
      </c>
      <c r="C63" s="108" t="b">
        <f aca="false">TRUE()</f>
        <v>1</v>
      </c>
      <c r="D63" s="107" t="s">
        <v>186</v>
      </c>
      <c r="E63" s="107" t="s">
        <v>187</v>
      </c>
      <c r="F63" s="99" t="s">
        <v>206</v>
      </c>
      <c r="G63" s="109"/>
      <c r="H63" s="109" t="n">
        <v>0.0920748878092172</v>
      </c>
      <c r="I63" s="99" t="s">
        <v>205</v>
      </c>
      <c r="J63" s="99"/>
      <c r="K63" s="99"/>
      <c r="L63" s="99"/>
      <c r="M63" s="99"/>
    </row>
    <row r="64" customFormat="false" ht="13.5" hidden="false" customHeight="false" outlineLevel="0" collapsed="false">
      <c r="A64" s="107" t="s">
        <v>84</v>
      </c>
      <c r="B64" s="107" t="s">
        <v>203</v>
      </c>
      <c r="C64" s="108" t="b">
        <f aca="false">FALSE()</f>
        <v>0</v>
      </c>
      <c r="D64" s="107" t="s">
        <v>186</v>
      </c>
      <c r="E64" s="107" t="s">
        <v>191</v>
      </c>
      <c r="F64" s="99" t="s">
        <v>207</v>
      </c>
      <c r="G64" s="109"/>
      <c r="H64" s="109" t="n">
        <v>0.407291102086687</v>
      </c>
      <c r="I64" s="99" t="s">
        <v>205</v>
      </c>
      <c r="J64" s="99"/>
      <c r="K64" s="99"/>
      <c r="L64" s="99"/>
      <c r="M64" s="99"/>
    </row>
    <row r="65" customFormat="false" ht="13.5" hidden="false" customHeight="false" outlineLevel="0" collapsed="false">
      <c r="A65" s="107" t="s">
        <v>84</v>
      </c>
      <c r="B65" s="107" t="s">
        <v>203</v>
      </c>
      <c r="C65" s="108" t="b">
        <f aca="false">TRUE()</f>
        <v>1</v>
      </c>
      <c r="D65" s="107" t="s">
        <v>186</v>
      </c>
      <c r="E65" s="107" t="s">
        <v>191</v>
      </c>
      <c r="F65" s="99" t="s">
        <v>208</v>
      </c>
      <c r="G65" s="109"/>
      <c r="H65" s="109" t="n">
        <v>0.407291102086687</v>
      </c>
      <c r="I65" s="99" t="s">
        <v>205</v>
      </c>
      <c r="J65" s="99"/>
      <c r="K65" s="99"/>
      <c r="L65" s="99"/>
      <c r="M65" s="99"/>
    </row>
    <row r="66" customFormat="false" ht="13.5" hidden="false" customHeight="false" outlineLevel="0" collapsed="false">
      <c r="A66" s="107" t="s">
        <v>84</v>
      </c>
      <c r="B66" s="107" t="s">
        <v>203</v>
      </c>
      <c r="C66" s="108" t="b">
        <f aca="false">FALSE()</f>
        <v>0</v>
      </c>
      <c r="D66" s="107" t="s">
        <v>186</v>
      </c>
      <c r="E66" s="107" t="s">
        <v>194</v>
      </c>
      <c r="F66" s="99" t="s">
        <v>209</v>
      </c>
      <c r="G66" s="109"/>
      <c r="H66" s="109" t="n">
        <v>0.670603589255284</v>
      </c>
      <c r="I66" s="99" t="s">
        <v>205</v>
      </c>
      <c r="J66" s="99"/>
      <c r="K66" s="99"/>
      <c r="L66" s="99"/>
      <c r="M66" s="99"/>
    </row>
    <row r="67" customFormat="false" ht="13.5" hidden="false" customHeight="false" outlineLevel="0" collapsed="false">
      <c r="A67" s="107" t="s">
        <v>84</v>
      </c>
      <c r="B67" s="107" t="s">
        <v>203</v>
      </c>
      <c r="C67" s="108" t="b">
        <f aca="false">TRUE()</f>
        <v>1</v>
      </c>
      <c r="D67" s="107" t="s">
        <v>186</v>
      </c>
      <c r="E67" s="107" t="s">
        <v>194</v>
      </c>
      <c r="F67" s="99" t="s">
        <v>210</v>
      </c>
      <c r="G67" s="109"/>
      <c r="H67" s="109" t="n">
        <v>0.670603589255284</v>
      </c>
      <c r="I67" s="99" t="s">
        <v>205</v>
      </c>
      <c r="J67" s="99"/>
      <c r="K67" s="99"/>
      <c r="L67" s="99"/>
      <c r="M67" s="99"/>
    </row>
    <row r="68" customFormat="false" ht="13.5" hidden="false" customHeight="false" outlineLevel="0" collapsed="false">
      <c r="A68" s="107" t="s">
        <v>84</v>
      </c>
      <c r="B68" s="107" t="s">
        <v>203</v>
      </c>
      <c r="C68" s="108" t="b">
        <f aca="false">FALSE()</f>
        <v>0</v>
      </c>
      <c r="D68" s="107" t="s">
        <v>197</v>
      </c>
      <c r="E68" s="107" t="s">
        <v>187</v>
      </c>
      <c r="F68" s="99" t="s">
        <v>211</v>
      </c>
      <c r="G68" s="109"/>
      <c r="H68" s="109" t="n">
        <v>0.163634783453148</v>
      </c>
      <c r="I68" s="99" t="s">
        <v>212</v>
      </c>
      <c r="J68" s="99"/>
      <c r="K68" s="99" t="n">
        <v>0.693689284838121</v>
      </c>
      <c r="L68" s="99"/>
      <c r="M68" s="99"/>
    </row>
    <row r="69" customFormat="false" ht="13.5" hidden="false" customHeight="false" outlineLevel="0" collapsed="false">
      <c r="A69" s="107" t="s">
        <v>84</v>
      </c>
      <c r="B69" s="107" t="s">
        <v>203</v>
      </c>
      <c r="C69" s="108" t="b">
        <f aca="false">TRUE()</f>
        <v>1</v>
      </c>
      <c r="D69" s="107" t="s">
        <v>197</v>
      </c>
      <c r="E69" s="107" t="s">
        <v>187</v>
      </c>
      <c r="F69" s="99" t="s">
        <v>213</v>
      </c>
      <c r="G69" s="109"/>
      <c r="H69" s="109" t="n">
        <v>0.163634783453148</v>
      </c>
      <c r="I69" s="99" t="s">
        <v>212</v>
      </c>
      <c r="J69" s="99"/>
      <c r="K69" s="99"/>
      <c r="L69" s="99"/>
      <c r="M69" s="99"/>
    </row>
    <row r="70" customFormat="false" ht="13.5" hidden="false" customHeight="false" outlineLevel="0" collapsed="false">
      <c r="A70" s="107" t="s">
        <v>84</v>
      </c>
      <c r="B70" s="107" t="s">
        <v>203</v>
      </c>
      <c r="C70" s="108" t="b">
        <f aca="false">TRUE()</f>
        <v>1</v>
      </c>
      <c r="D70" s="107" t="s">
        <v>197</v>
      </c>
      <c r="E70" s="107" t="s">
        <v>191</v>
      </c>
      <c r="F70" s="99" t="s">
        <v>214</v>
      </c>
      <c r="G70" s="109"/>
      <c r="H70" s="109" t="n">
        <v>0.777813426307838</v>
      </c>
      <c r="I70" s="99" t="s">
        <v>212</v>
      </c>
      <c r="J70" s="99"/>
      <c r="K70" s="99"/>
      <c r="L70" s="99"/>
      <c r="M70" s="99"/>
    </row>
    <row r="71" customFormat="false" ht="13.5" hidden="false" customHeight="false" outlineLevel="0" collapsed="false">
      <c r="A71" s="107" t="s">
        <v>84</v>
      </c>
      <c r="B71" s="107" t="s">
        <v>203</v>
      </c>
      <c r="C71" s="108" t="b">
        <f aca="false">FALSE()</f>
        <v>0</v>
      </c>
      <c r="D71" s="107" t="s">
        <v>197</v>
      </c>
      <c r="E71" s="107" t="s">
        <v>194</v>
      </c>
      <c r="F71" s="99" t="s">
        <v>215</v>
      </c>
      <c r="G71" s="109"/>
      <c r="H71" s="109" t="n">
        <v>1.13961964475338</v>
      </c>
      <c r="I71" s="99" t="s">
        <v>212</v>
      </c>
      <c r="J71" s="99"/>
      <c r="K71" s="99"/>
      <c r="L71" s="99"/>
      <c r="M71" s="99"/>
    </row>
    <row r="72" customFormat="false" ht="13.5" hidden="false" customHeight="false" outlineLevel="0" collapsed="false">
      <c r="A72" s="107" t="s">
        <v>84</v>
      </c>
      <c r="B72" s="107" t="s">
        <v>203</v>
      </c>
      <c r="C72" s="108" t="b">
        <f aca="false">TRUE()</f>
        <v>1</v>
      </c>
      <c r="D72" s="107" t="s">
        <v>197</v>
      </c>
      <c r="E72" s="107" t="s">
        <v>194</v>
      </c>
      <c r="F72" s="99" t="s">
        <v>216</v>
      </c>
      <c r="G72" s="109"/>
      <c r="H72" s="109" t="n">
        <v>1.13961964475338</v>
      </c>
      <c r="I72" s="99" t="s">
        <v>212</v>
      </c>
      <c r="J72" s="99"/>
      <c r="K72" s="99"/>
      <c r="L72" s="99"/>
      <c r="M72" s="99"/>
    </row>
    <row r="73" customFormat="false" ht="13.5" hidden="false" customHeight="false" outlineLevel="0" collapsed="false">
      <c r="A73" s="107" t="s">
        <v>84</v>
      </c>
      <c r="B73" s="107" t="s">
        <v>217</v>
      </c>
      <c r="C73" s="108" t="b">
        <f aca="false">FALSE()</f>
        <v>0</v>
      </c>
      <c r="D73" s="107" t="s">
        <v>186</v>
      </c>
      <c r="E73" s="107" t="s">
        <v>187</v>
      </c>
      <c r="F73" s="99" t="s">
        <v>218</v>
      </c>
      <c r="G73" s="109"/>
      <c r="H73" s="109" t="n">
        <v>0.10375837995213</v>
      </c>
      <c r="I73" s="99" t="s">
        <v>219</v>
      </c>
      <c r="J73" s="99"/>
      <c r="K73" s="99" t="n">
        <v>0.477012088679382</v>
      </c>
      <c r="L73" s="99"/>
      <c r="M73" s="99" t="n">
        <v>0.37519224284634</v>
      </c>
      <c r="N73" s="65"/>
    </row>
    <row r="74" customFormat="false" ht="13.5" hidden="false" customHeight="false" outlineLevel="0" collapsed="false">
      <c r="A74" s="107" t="s">
        <v>84</v>
      </c>
      <c r="B74" s="107" t="s">
        <v>217</v>
      </c>
      <c r="C74" s="108" t="b">
        <f aca="false">TRUE()</f>
        <v>1</v>
      </c>
      <c r="D74" s="107" t="s">
        <v>186</v>
      </c>
      <c r="E74" s="107" t="s">
        <v>187</v>
      </c>
      <c r="F74" s="99" t="s">
        <v>220</v>
      </c>
      <c r="G74" s="109"/>
      <c r="H74" s="109" t="n">
        <v>0.10375837995213</v>
      </c>
      <c r="I74" s="99" t="s">
        <v>219</v>
      </c>
      <c r="J74" s="99"/>
      <c r="K74" s="99"/>
      <c r="L74" s="99"/>
      <c r="M74" s="99"/>
      <c r="N74" s="65"/>
    </row>
    <row r="75" customFormat="false" ht="13.5" hidden="false" customHeight="false" outlineLevel="0" collapsed="false">
      <c r="A75" s="107" t="s">
        <v>84</v>
      </c>
      <c r="B75" s="107" t="s">
        <v>217</v>
      </c>
      <c r="C75" s="108" t="b">
        <f aca="false">FALSE()</f>
        <v>0</v>
      </c>
      <c r="D75" s="107" t="s">
        <v>186</v>
      </c>
      <c r="E75" s="107" t="s">
        <v>191</v>
      </c>
      <c r="F75" s="99" t="s">
        <v>221</v>
      </c>
      <c r="G75" s="109"/>
      <c r="H75" s="109" t="n">
        <v>0.53003090001774</v>
      </c>
      <c r="I75" s="99" t="s">
        <v>219</v>
      </c>
      <c r="J75" s="99"/>
      <c r="K75" s="99"/>
      <c r="L75" s="99"/>
      <c r="M75" s="99"/>
      <c r="N75" s="65"/>
    </row>
    <row r="76" customFormat="false" ht="13.5" hidden="false" customHeight="false" outlineLevel="0" collapsed="false">
      <c r="A76" s="107" t="s">
        <v>84</v>
      </c>
      <c r="B76" s="107" t="s">
        <v>217</v>
      </c>
      <c r="C76" s="108" t="b">
        <f aca="false">TRUE()</f>
        <v>1</v>
      </c>
      <c r="D76" s="107" t="s">
        <v>186</v>
      </c>
      <c r="E76" s="107" t="s">
        <v>191</v>
      </c>
      <c r="F76" s="99" t="s">
        <v>222</v>
      </c>
      <c r="G76" s="109"/>
      <c r="H76" s="109" t="n">
        <v>0.53003090001774</v>
      </c>
      <c r="I76" s="99" t="s">
        <v>219</v>
      </c>
      <c r="J76" s="99"/>
      <c r="K76" s="99"/>
      <c r="L76" s="99"/>
      <c r="M76" s="99"/>
      <c r="N76" s="65"/>
    </row>
    <row r="77" customFormat="false" ht="13.5" hidden="false" customHeight="false" outlineLevel="0" collapsed="false">
      <c r="A77" s="107" t="s">
        <v>84</v>
      </c>
      <c r="B77" s="107" t="s">
        <v>217</v>
      </c>
      <c r="C77" s="108" t="b">
        <f aca="false">FALSE()</f>
        <v>0</v>
      </c>
      <c r="D77" s="107" t="s">
        <v>186</v>
      </c>
      <c r="E77" s="107" t="s">
        <v>194</v>
      </c>
      <c r="F77" s="99" t="s">
        <v>223</v>
      </c>
      <c r="G77" s="109"/>
      <c r="H77" s="109" t="n">
        <v>0.797246986068275</v>
      </c>
      <c r="I77" s="99" t="s">
        <v>219</v>
      </c>
      <c r="J77" s="99"/>
      <c r="K77" s="99"/>
      <c r="L77" s="99"/>
      <c r="M77" s="99"/>
      <c r="N77" s="65"/>
    </row>
    <row r="78" customFormat="false" ht="13.5" hidden="false" customHeight="false" outlineLevel="0" collapsed="false">
      <c r="A78" s="107" t="s">
        <v>84</v>
      </c>
      <c r="B78" s="107" t="s">
        <v>217</v>
      </c>
      <c r="C78" s="108" t="b">
        <f aca="false">TRUE()</f>
        <v>1</v>
      </c>
      <c r="D78" s="107" t="s">
        <v>197</v>
      </c>
      <c r="E78" s="107" t="s">
        <v>187</v>
      </c>
      <c r="F78" s="99" t="s">
        <v>224</v>
      </c>
      <c r="G78" s="109"/>
      <c r="H78" s="109" t="n">
        <v>0.186327911070023</v>
      </c>
      <c r="I78" s="99" t="s">
        <v>225</v>
      </c>
      <c r="J78" s="99"/>
      <c r="K78" s="99" t="n">
        <v>0.186327911070023</v>
      </c>
      <c r="L78" s="99"/>
      <c r="M78" s="99"/>
      <c r="N78" s="65"/>
    </row>
    <row r="79" customFormat="false" ht="13.5" hidden="false" customHeight="false" outlineLevel="0" collapsed="false">
      <c r="A79" s="107" t="s">
        <v>84</v>
      </c>
      <c r="B79" s="107" t="s">
        <v>226</v>
      </c>
      <c r="C79" s="108" t="b">
        <f aca="false">FALSE()</f>
        <v>0</v>
      </c>
      <c r="D79" s="107" t="s">
        <v>186</v>
      </c>
      <c r="E79" s="107" t="s">
        <v>187</v>
      </c>
      <c r="F79" s="99" t="s">
        <v>227</v>
      </c>
      <c r="G79" s="109"/>
      <c r="H79" s="109" t="n">
        <v>0.122412103944597</v>
      </c>
      <c r="I79" s="99" t="s">
        <v>228</v>
      </c>
      <c r="J79" s="99"/>
      <c r="K79" s="99" t="n">
        <v>0.513602421161446</v>
      </c>
      <c r="L79" s="99"/>
      <c r="M79" s="99" t="n">
        <v>0.244832460117928</v>
      </c>
      <c r="N79" s="65"/>
    </row>
    <row r="80" customFormat="false" ht="13.5" hidden="false" customHeight="false" outlineLevel="0" collapsed="false">
      <c r="A80" s="107" t="s">
        <v>84</v>
      </c>
      <c r="B80" s="107" t="s">
        <v>226</v>
      </c>
      <c r="C80" s="108" t="b">
        <f aca="false">TRUE()</f>
        <v>1</v>
      </c>
      <c r="D80" s="107" t="s">
        <v>186</v>
      </c>
      <c r="E80" s="107" t="s">
        <v>187</v>
      </c>
      <c r="F80" s="99" t="s">
        <v>229</v>
      </c>
      <c r="G80" s="109"/>
      <c r="H80" s="109" t="n">
        <v>0.120122058289501</v>
      </c>
      <c r="I80" s="99" t="s">
        <v>228</v>
      </c>
      <c r="J80" s="99"/>
      <c r="K80" s="99"/>
      <c r="L80" s="99"/>
      <c r="M80" s="99"/>
      <c r="N80" s="65"/>
    </row>
    <row r="81" customFormat="false" ht="13.5" hidden="false" customHeight="false" outlineLevel="0" collapsed="false">
      <c r="A81" s="107" t="s">
        <v>84</v>
      </c>
      <c r="B81" s="107" t="s">
        <v>226</v>
      </c>
      <c r="C81" s="108" t="b">
        <f aca="false">FALSE()</f>
        <v>0</v>
      </c>
      <c r="D81" s="107" t="s">
        <v>186</v>
      </c>
      <c r="E81" s="107" t="s">
        <v>191</v>
      </c>
      <c r="F81" s="99" t="s">
        <v>230</v>
      </c>
      <c r="G81" s="109"/>
      <c r="H81" s="109" t="n">
        <v>0.570132217847103</v>
      </c>
      <c r="I81" s="99" t="s">
        <v>228</v>
      </c>
      <c r="J81" s="99"/>
      <c r="K81" s="99"/>
      <c r="L81" s="99"/>
      <c r="M81" s="99"/>
      <c r="N81" s="65"/>
    </row>
    <row r="82" customFormat="false" ht="13.5" hidden="false" customHeight="false" outlineLevel="0" collapsed="false">
      <c r="A82" s="107" t="s">
        <v>84</v>
      </c>
      <c r="B82" s="107" t="s">
        <v>226</v>
      </c>
      <c r="C82" s="108" t="b">
        <f aca="false">FALSE()</f>
        <v>0</v>
      </c>
      <c r="D82" s="107" t="s">
        <v>197</v>
      </c>
      <c r="E82" s="107" t="s">
        <v>187</v>
      </c>
      <c r="F82" s="99" t="s">
        <v>231</v>
      </c>
      <c r="G82" s="109"/>
      <c r="H82" s="109" t="n">
        <v>0.207097403694144</v>
      </c>
      <c r="I82" s="99" t="s">
        <v>232</v>
      </c>
      <c r="J82" s="99"/>
      <c r="K82" s="99" t="n">
        <v>0.207097403694144</v>
      </c>
      <c r="L82" s="99"/>
      <c r="M82" s="99"/>
      <c r="N82" s="65"/>
    </row>
    <row r="83" customFormat="false" ht="13.5" hidden="false" customHeight="false" outlineLevel="0" collapsed="false">
      <c r="A83" s="107" t="s">
        <v>84</v>
      </c>
      <c r="B83" s="107" t="s">
        <v>226</v>
      </c>
      <c r="C83" s="108" t="b">
        <f aca="false">TRUE()</f>
        <v>1</v>
      </c>
      <c r="D83" s="107" t="s">
        <v>197</v>
      </c>
      <c r="E83" s="107" t="s">
        <v>187</v>
      </c>
      <c r="F83" s="99" t="s">
        <v>233</v>
      </c>
      <c r="G83" s="109"/>
      <c r="H83" s="109" t="n">
        <v>0.204398516814294</v>
      </c>
      <c r="I83" s="99" t="s">
        <v>232</v>
      </c>
      <c r="J83" s="99"/>
      <c r="K83" s="99"/>
      <c r="L83" s="99"/>
      <c r="M83" s="99"/>
      <c r="N83" s="65"/>
    </row>
    <row r="84" customFormat="false" ht="13.5" hidden="false" customHeight="false" outlineLevel="0" collapsed="false">
      <c r="A84" s="107" t="s">
        <v>84</v>
      </c>
      <c r="B84" s="107" t="s">
        <v>234</v>
      </c>
      <c r="C84" s="108" t="b">
        <f aca="false">FALSE()</f>
        <v>0</v>
      </c>
      <c r="D84" s="107" t="s">
        <v>186</v>
      </c>
      <c r="E84" s="107" t="s">
        <v>187</v>
      </c>
      <c r="F84" s="99" t="s">
        <v>235</v>
      </c>
      <c r="G84" s="109"/>
      <c r="H84" s="109" t="n">
        <v>0.136579945177846</v>
      </c>
      <c r="I84" s="99" t="s">
        <v>236</v>
      </c>
      <c r="J84" s="99"/>
      <c r="K84" s="99" t="n">
        <v>0.470975115029657</v>
      </c>
      <c r="L84" s="99"/>
      <c r="M84" s="99" t="n">
        <v>0.507193717427617</v>
      </c>
      <c r="N84" s="65"/>
    </row>
    <row r="85" customFormat="false" ht="13.5" hidden="false" customHeight="false" outlineLevel="0" collapsed="false">
      <c r="A85" s="107" t="s">
        <v>84</v>
      </c>
      <c r="B85" s="107" t="s">
        <v>234</v>
      </c>
      <c r="C85" s="108" t="b">
        <f aca="false">TRUE()</f>
        <v>1</v>
      </c>
      <c r="D85" s="107" t="s">
        <v>186</v>
      </c>
      <c r="E85" s="107" t="s">
        <v>187</v>
      </c>
      <c r="F85" s="99" t="s">
        <v>237</v>
      </c>
      <c r="G85" s="109"/>
      <c r="H85" s="109" t="n">
        <v>0.133671229560183</v>
      </c>
      <c r="I85" s="99" t="s">
        <v>236</v>
      </c>
      <c r="J85" s="99"/>
      <c r="K85" s="99"/>
      <c r="L85" s="99"/>
      <c r="M85" s="99"/>
      <c r="N85" s="65"/>
    </row>
    <row r="86" customFormat="false" ht="13.5" hidden="false" customHeight="false" outlineLevel="0" collapsed="false">
      <c r="A86" s="107" t="s">
        <v>84</v>
      </c>
      <c r="B86" s="107" t="s">
        <v>234</v>
      </c>
      <c r="C86" s="108" t="b">
        <f aca="false">FALSE()</f>
        <v>0</v>
      </c>
      <c r="D86" s="107" t="s">
        <v>186</v>
      </c>
      <c r="E86" s="107" t="s">
        <v>191</v>
      </c>
      <c r="F86" s="99" t="s">
        <v>238</v>
      </c>
      <c r="G86" s="109"/>
      <c r="H86" s="109" t="n">
        <v>0.428105750957529</v>
      </c>
      <c r="I86" s="99" t="s">
        <v>236</v>
      </c>
      <c r="J86" s="99"/>
      <c r="K86" s="99"/>
      <c r="L86" s="99"/>
      <c r="M86" s="99"/>
      <c r="N86" s="65"/>
    </row>
    <row r="87" customFormat="false" ht="13.5" hidden="false" customHeight="false" outlineLevel="0" collapsed="false">
      <c r="A87" s="107" t="s">
        <v>84</v>
      </c>
      <c r="B87" s="107" t="s">
        <v>234</v>
      </c>
      <c r="C87" s="108" t="b">
        <f aca="false">TRUE()</f>
        <v>1</v>
      </c>
      <c r="D87" s="107" t="s">
        <v>186</v>
      </c>
      <c r="E87" s="107" t="s">
        <v>191</v>
      </c>
      <c r="F87" s="99" t="s">
        <v>239</v>
      </c>
      <c r="G87" s="109"/>
      <c r="H87" s="109" t="n">
        <v>0.408889593963745</v>
      </c>
      <c r="I87" s="99" t="s">
        <v>236</v>
      </c>
      <c r="J87" s="99"/>
      <c r="K87" s="99"/>
      <c r="L87" s="99"/>
      <c r="M87" s="99"/>
      <c r="N87" s="65"/>
    </row>
    <row r="88" customFormat="false" ht="13.5" hidden="false" customHeight="false" outlineLevel="0" collapsed="false">
      <c r="A88" s="107" t="s">
        <v>84</v>
      </c>
      <c r="B88" s="107" t="s">
        <v>234</v>
      </c>
      <c r="C88" s="108" t="b">
        <f aca="false">TRUE()</f>
        <v>1</v>
      </c>
      <c r="D88" s="107" t="s">
        <v>186</v>
      </c>
      <c r="E88" s="107" t="s">
        <v>194</v>
      </c>
      <c r="F88" s="99" t="s">
        <v>240</v>
      </c>
      <c r="G88" s="109"/>
      <c r="H88" s="109" t="n">
        <v>0.85114836457126</v>
      </c>
      <c r="I88" s="99" t="s">
        <v>236</v>
      </c>
      <c r="J88" s="99"/>
      <c r="K88" s="99"/>
      <c r="L88" s="99"/>
      <c r="M88" s="99"/>
      <c r="N88" s="65"/>
    </row>
    <row r="89" customFormat="false" ht="13.5" hidden="false" customHeight="false" outlineLevel="0" collapsed="false">
      <c r="A89" s="107" t="s">
        <v>84</v>
      </c>
      <c r="B89" s="107" t="s">
        <v>234</v>
      </c>
      <c r="C89" s="108" t="b">
        <f aca="false">TRUE()</f>
        <v>1</v>
      </c>
      <c r="D89" s="107" t="s">
        <v>197</v>
      </c>
      <c r="E89" s="107" t="s">
        <v>187</v>
      </c>
      <c r="F89" s="99" t="s">
        <v>241</v>
      </c>
      <c r="G89" s="109"/>
      <c r="H89" s="109" t="n">
        <v>0.21136924365308</v>
      </c>
      <c r="I89" s="99" t="s">
        <v>242</v>
      </c>
      <c r="J89" s="99"/>
      <c r="K89" s="99" t="n">
        <v>0.795980568881377</v>
      </c>
      <c r="L89" s="99"/>
      <c r="M89" s="99"/>
      <c r="N89" s="65"/>
    </row>
    <row r="90" customFormat="false" ht="13.5" hidden="false" customHeight="false" outlineLevel="0" collapsed="false">
      <c r="A90" s="107" t="s">
        <v>84</v>
      </c>
      <c r="B90" s="107" t="s">
        <v>234</v>
      </c>
      <c r="C90" s="108" t="b">
        <f aca="false">TRUE()</f>
        <v>1</v>
      </c>
      <c r="D90" s="107" t="s">
        <v>197</v>
      </c>
      <c r="E90" s="107" t="s">
        <v>194</v>
      </c>
      <c r="F90" s="99" t="s">
        <v>243</v>
      </c>
      <c r="G90" s="109"/>
      <c r="H90" s="109" t="n">
        <v>1.38059189410967</v>
      </c>
      <c r="I90" s="99" t="s">
        <v>242</v>
      </c>
      <c r="J90" s="99"/>
      <c r="K90" s="99"/>
      <c r="L90" s="99"/>
      <c r="M90" s="99"/>
      <c r="N90" s="65"/>
    </row>
    <row r="91" customFormat="false" ht="13.5" hidden="false" customHeight="false" outlineLevel="0" collapsed="false">
      <c r="A91" s="107" t="s">
        <v>84</v>
      </c>
      <c r="B91" s="107" t="s">
        <v>244</v>
      </c>
      <c r="C91" s="108" t="b">
        <f aca="false">FALSE()</f>
        <v>0</v>
      </c>
      <c r="D91" s="107" t="s">
        <v>186</v>
      </c>
      <c r="E91" s="107" t="s">
        <v>187</v>
      </c>
      <c r="F91" s="99" t="s">
        <v>245</v>
      </c>
      <c r="G91" s="109"/>
      <c r="H91" s="109" t="n">
        <v>0.113930387625477</v>
      </c>
      <c r="I91" s="99" t="s">
        <v>246</v>
      </c>
      <c r="J91" s="99"/>
      <c r="K91" s="99" t="n">
        <v>0.428979765123501</v>
      </c>
      <c r="L91" s="99"/>
      <c r="M91" s="99" t="n">
        <v>0.434681538652343</v>
      </c>
      <c r="N91" s="65"/>
    </row>
    <row r="92" customFormat="false" ht="13.5" hidden="false" customHeight="false" outlineLevel="0" collapsed="false">
      <c r="A92" s="107" t="s">
        <v>84</v>
      </c>
      <c r="B92" s="107" t="s">
        <v>244</v>
      </c>
      <c r="C92" s="108" t="b">
        <f aca="false">TRUE()</f>
        <v>1</v>
      </c>
      <c r="D92" s="107" t="s">
        <v>186</v>
      </c>
      <c r="E92" s="107" t="s">
        <v>187</v>
      </c>
      <c r="F92" s="99" t="s">
        <v>247</v>
      </c>
      <c r="G92" s="109"/>
      <c r="H92" s="109" t="n">
        <v>0.113052578734586</v>
      </c>
      <c r="I92" s="99" t="s">
        <v>246</v>
      </c>
      <c r="J92" s="99"/>
      <c r="K92" s="99"/>
      <c r="L92" s="99"/>
      <c r="M92" s="99"/>
      <c r="N92" s="65"/>
    </row>
    <row r="93" customFormat="false" ht="13.5" hidden="false" customHeight="false" outlineLevel="0" collapsed="false">
      <c r="A93" s="107" t="s">
        <v>84</v>
      </c>
      <c r="B93" s="107" t="s">
        <v>244</v>
      </c>
      <c r="C93" s="108" t="b">
        <f aca="false">FALSE()</f>
        <v>0</v>
      </c>
      <c r="D93" s="107" t="s">
        <v>186</v>
      </c>
      <c r="E93" s="107" t="s">
        <v>191</v>
      </c>
      <c r="F93" s="99" t="s">
        <v>248</v>
      </c>
      <c r="G93" s="109"/>
      <c r="H93" s="109" t="n">
        <v>0.260778531728977</v>
      </c>
      <c r="I93" s="99" t="s">
        <v>246</v>
      </c>
      <c r="J93" s="99"/>
      <c r="K93" s="99"/>
      <c r="L93" s="99"/>
      <c r="M93" s="99"/>
      <c r="N93" s="65"/>
    </row>
    <row r="94" customFormat="false" ht="13.5" hidden="false" customHeight="false" outlineLevel="0" collapsed="false">
      <c r="A94" s="107" t="s">
        <v>84</v>
      </c>
      <c r="B94" s="107" t="s">
        <v>244</v>
      </c>
      <c r="C94" s="108" t="b">
        <f aca="false">TRUE()</f>
        <v>1</v>
      </c>
      <c r="D94" s="107" t="s">
        <v>186</v>
      </c>
      <c r="E94" s="107" t="s">
        <v>191</v>
      </c>
      <c r="F94" s="99" t="s">
        <v>249</v>
      </c>
      <c r="G94" s="109"/>
      <c r="H94" s="109" t="n">
        <v>0.259530933196817</v>
      </c>
      <c r="I94" s="99" t="s">
        <v>246</v>
      </c>
      <c r="J94" s="99"/>
      <c r="K94" s="99"/>
      <c r="L94" s="99"/>
      <c r="M94" s="99"/>
      <c r="N94" s="65"/>
    </row>
    <row r="95" customFormat="false" ht="13.5" hidden="false" customHeight="false" outlineLevel="0" collapsed="false">
      <c r="A95" s="107" t="s">
        <v>84</v>
      </c>
      <c r="B95" s="107" t="s">
        <v>244</v>
      </c>
      <c r="C95" s="108" t="b">
        <f aca="false">FALSE()</f>
        <v>0</v>
      </c>
      <c r="D95" s="107" t="s">
        <v>186</v>
      </c>
      <c r="E95" s="107" t="s">
        <v>194</v>
      </c>
      <c r="F95" s="99" t="s">
        <v>250</v>
      </c>
      <c r="G95" s="109"/>
      <c r="H95" s="109" t="n">
        <v>0.91347797454821</v>
      </c>
      <c r="I95" s="99" t="s">
        <v>246</v>
      </c>
      <c r="J95" s="99"/>
      <c r="K95" s="99"/>
      <c r="L95" s="99"/>
      <c r="M95" s="99"/>
      <c r="N95" s="65"/>
    </row>
    <row r="96" customFormat="false" ht="13.5" hidden="false" customHeight="false" outlineLevel="0" collapsed="false">
      <c r="A96" s="107" t="s">
        <v>84</v>
      </c>
      <c r="B96" s="107" t="s">
        <v>244</v>
      </c>
      <c r="C96" s="108" t="b">
        <f aca="false">FALSE()</f>
        <v>0</v>
      </c>
      <c r="D96" s="107" t="s">
        <v>197</v>
      </c>
      <c r="E96" s="107" t="s">
        <v>187</v>
      </c>
      <c r="F96" s="99" t="s">
        <v>251</v>
      </c>
      <c r="G96" s="109"/>
      <c r="H96" s="109" t="n">
        <v>0.175111859939326</v>
      </c>
      <c r="I96" s="99" t="s">
        <v>252</v>
      </c>
      <c r="J96" s="99"/>
      <c r="K96" s="99" t="n">
        <v>0.820785021722677</v>
      </c>
      <c r="L96" s="99"/>
      <c r="M96" s="99"/>
      <c r="N96" s="65"/>
    </row>
    <row r="97" customFormat="false" ht="13.5" hidden="false" customHeight="false" outlineLevel="0" collapsed="false">
      <c r="A97" s="107" t="s">
        <v>84</v>
      </c>
      <c r="B97" s="107" t="s">
        <v>244</v>
      </c>
      <c r="C97" s="108" t="b">
        <f aca="false">TRUE()</f>
        <v>1</v>
      </c>
      <c r="D97" s="107" t="s">
        <v>197</v>
      </c>
      <c r="E97" s="107" t="s">
        <v>187</v>
      </c>
      <c r="F97" s="99" t="s">
        <v>253</v>
      </c>
      <c r="G97" s="109"/>
      <c r="H97" s="109" t="n">
        <v>0.173993101509581</v>
      </c>
      <c r="I97" s="99" t="s">
        <v>252</v>
      </c>
      <c r="J97" s="99"/>
      <c r="K97" s="99"/>
      <c r="L97" s="99"/>
      <c r="M97" s="99"/>
      <c r="N97" s="65"/>
    </row>
    <row r="98" customFormat="false" ht="13.5" hidden="false" customHeight="false" outlineLevel="0" collapsed="false">
      <c r="A98" s="107" t="s">
        <v>84</v>
      </c>
      <c r="B98" s="107" t="s">
        <v>244</v>
      </c>
      <c r="C98" s="108" t="b">
        <f aca="false">FALSE()</f>
        <v>0</v>
      </c>
      <c r="D98" s="107" t="s">
        <v>197</v>
      </c>
      <c r="E98" s="107" t="s">
        <v>194</v>
      </c>
      <c r="F98" s="99" t="s">
        <v>254</v>
      </c>
      <c r="G98" s="109"/>
      <c r="H98" s="109" t="n">
        <v>1.46757694193577</v>
      </c>
      <c r="I98" s="99" t="s">
        <v>252</v>
      </c>
      <c r="J98" s="99"/>
      <c r="K98" s="99"/>
      <c r="L98" s="99"/>
      <c r="M98" s="99"/>
      <c r="N98" s="65"/>
    </row>
    <row r="99" customFormat="false" ht="13.5" hidden="false" customHeight="false" outlineLevel="0" collapsed="false">
      <c r="A99" s="107" t="s">
        <v>84</v>
      </c>
      <c r="B99" s="107" t="s">
        <v>255</v>
      </c>
      <c r="C99" s="108" t="b">
        <f aca="false">FALSE()</f>
        <v>0</v>
      </c>
      <c r="D99" s="107" t="s">
        <v>186</v>
      </c>
      <c r="E99" s="107" t="s">
        <v>187</v>
      </c>
      <c r="F99" s="99" t="s">
        <v>256</v>
      </c>
      <c r="G99" s="109"/>
      <c r="H99" s="109" t="n">
        <v>0.0718969290035386</v>
      </c>
      <c r="I99" s="99" t="s">
        <v>257</v>
      </c>
      <c r="J99" s="99"/>
      <c r="K99" s="99" t="n">
        <v>0.222847133191781</v>
      </c>
      <c r="L99" s="99"/>
      <c r="M99" s="99" t="n">
        <v>0.25662107261827</v>
      </c>
      <c r="N99" s="65"/>
    </row>
    <row r="100" customFormat="false" ht="13.5" hidden="false" customHeight="false" outlineLevel="0" collapsed="false">
      <c r="A100" s="107" t="s">
        <v>84</v>
      </c>
      <c r="B100" s="107" t="s">
        <v>255</v>
      </c>
      <c r="C100" s="108" t="b">
        <f aca="false">TRUE()</f>
        <v>1</v>
      </c>
      <c r="D100" s="107" t="s">
        <v>186</v>
      </c>
      <c r="E100" s="107" t="s">
        <v>187</v>
      </c>
      <c r="F100" s="99" t="s">
        <v>258</v>
      </c>
      <c r="G100" s="109"/>
      <c r="H100" s="109" t="n">
        <v>0.0718967706062702</v>
      </c>
      <c r="I100" s="99" t="s">
        <v>257</v>
      </c>
      <c r="J100" s="99"/>
      <c r="K100" s="99"/>
      <c r="L100" s="99"/>
      <c r="M100" s="99"/>
      <c r="N100" s="65"/>
    </row>
    <row r="101" customFormat="false" ht="13.5" hidden="false" customHeight="false" outlineLevel="0" collapsed="false">
      <c r="A101" s="107" t="s">
        <v>84</v>
      </c>
      <c r="B101" s="107" t="s">
        <v>255</v>
      </c>
      <c r="C101" s="108" t="b">
        <f aca="false">FALSE()</f>
        <v>0</v>
      </c>
      <c r="D101" s="107" t="s">
        <v>186</v>
      </c>
      <c r="E101" s="107" t="s">
        <v>191</v>
      </c>
      <c r="F101" s="99" t="s">
        <v>259</v>
      </c>
      <c r="G101" s="109"/>
      <c r="H101" s="109" t="n">
        <v>0.121454865700041</v>
      </c>
      <c r="I101" s="99" t="s">
        <v>257</v>
      </c>
      <c r="J101" s="99"/>
      <c r="K101" s="99"/>
      <c r="L101" s="99"/>
      <c r="M101" s="99"/>
      <c r="N101" s="65"/>
    </row>
    <row r="102" customFormat="false" ht="13.5" hidden="false" customHeight="false" outlineLevel="0" collapsed="false">
      <c r="A102" s="107" t="s">
        <v>84</v>
      </c>
      <c r="B102" s="107" t="s">
        <v>255</v>
      </c>
      <c r="C102" s="108" t="b">
        <f aca="false">TRUE()</f>
        <v>1</v>
      </c>
      <c r="D102" s="107" t="s">
        <v>186</v>
      </c>
      <c r="E102" s="107" t="s">
        <v>191</v>
      </c>
      <c r="F102" s="99" t="s">
        <v>260</v>
      </c>
      <c r="G102" s="109"/>
      <c r="H102" s="109" t="n">
        <v>0.121454669180837</v>
      </c>
      <c r="I102" s="99" t="s">
        <v>257</v>
      </c>
      <c r="J102" s="99"/>
      <c r="K102" s="99"/>
      <c r="L102" s="99"/>
      <c r="M102" s="99"/>
      <c r="N102" s="65"/>
    </row>
    <row r="103" customFormat="false" ht="13.5" hidden="false" customHeight="false" outlineLevel="0" collapsed="false">
      <c r="A103" s="107" t="s">
        <v>84</v>
      </c>
      <c r="B103" s="107" t="s">
        <v>255</v>
      </c>
      <c r="C103" s="108" t="b">
        <f aca="false">FALSE()</f>
        <v>0</v>
      </c>
      <c r="D103" s="107" t="s">
        <v>186</v>
      </c>
      <c r="E103" s="107" t="s">
        <v>194</v>
      </c>
      <c r="F103" s="99" t="s">
        <v>261</v>
      </c>
      <c r="G103" s="109"/>
      <c r="H103" s="109" t="n">
        <v>0.475189801390966</v>
      </c>
      <c r="I103" s="99" t="s">
        <v>257</v>
      </c>
      <c r="J103" s="99"/>
      <c r="K103" s="99"/>
      <c r="L103" s="99"/>
      <c r="M103" s="99"/>
      <c r="N103" s="65"/>
    </row>
    <row r="104" customFormat="false" ht="13.5" hidden="false" customHeight="false" outlineLevel="0" collapsed="false">
      <c r="A104" s="107" t="s">
        <v>84</v>
      </c>
      <c r="B104" s="107" t="s">
        <v>255</v>
      </c>
      <c r="C104" s="108" t="b">
        <f aca="false">TRUE()</f>
        <v>1</v>
      </c>
      <c r="D104" s="107" t="s">
        <v>186</v>
      </c>
      <c r="E104" s="107" t="s">
        <v>194</v>
      </c>
      <c r="F104" s="99" t="s">
        <v>262</v>
      </c>
      <c r="G104" s="109"/>
      <c r="H104" s="109" t="n">
        <v>0.475163586665866</v>
      </c>
      <c r="I104" s="99" t="s">
        <v>257</v>
      </c>
      <c r="J104" s="99"/>
      <c r="K104" s="99"/>
      <c r="L104" s="99"/>
      <c r="M104" s="99"/>
      <c r="N104" s="65"/>
    </row>
    <row r="105" customFormat="false" ht="13.5" hidden="false" customHeight="false" outlineLevel="0" collapsed="false">
      <c r="A105" s="107" t="s">
        <v>84</v>
      </c>
      <c r="B105" s="107" t="s">
        <v>255</v>
      </c>
      <c r="C105" s="108" t="b">
        <f aca="false">FALSE()</f>
        <v>0</v>
      </c>
      <c r="D105" s="107" t="s">
        <v>197</v>
      </c>
      <c r="E105" s="107" t="s">
        <v>187</v>
      </c>
      <c r="F105" s="99" t="s">
        <v>263</v>
      </c>
      <c r="G105" s="109"/>
      <c r="H105" s="109" t="n">
        <v>0.117777833694916</v>
      </c>
      <c r="I105" s="99" t="s">
        <v>264</v>
      </c>
      <c r="J105" s="99"/>
      <c r="K105" s="99" t="n">
        <v>0.38420491228099</v>
      </c>
      <c r="L105" s="99"/>
      <c r="M105" s="99"/>
      <c r="N105" s="65"/>
    </row>
    <row r="106" customFormat="false" ht="13.5" hidden="false" customHeight="false" outlineLevel="0" collapsed="false">
      <c r="A106" s="107" t="s">
        <v>84</v>
      </c>
      <c r="B106" s="107" t="s">
        <v>255</v>
      </c>
      <c r="C106" s="108" t="b">
        <f aca="false">TRUE()</f>
        <v>1</v>
      </c>
      <c r="D106" s="107" t="s">
        <v>197</v>
      </c>
      <c r="E106" s="107" t="s">
        <v>187</v>
      </c>
      <c r="F106" s="99" t="s">
        <v>265</v>
      </c>
      <c r="G106" s="109"/>
      <c r="H106" s="109" t="n">
        <v>0.117777631437208</v>
      </c>
      <c r="I106" s="99" t="s">
        <v>264</v>
      </c>
      <c r="J106" s="99"/>
      <c r="K106" s="99"/>
      <c r="L106" s="99"/>
      <c r="M106" s="99"/>
      <c r="N106" s="65"/>
    </row>
    <row r="107" customFormat="false" ht="13.5" hidden="false" customHeight="false" outlineLevel="0" collapsed="false">
      <c r="A107" s="107" t="s">
        <v>84</v>
      </c>
      <c r="B107" s="107" t="s">
        <v>255</v>
      </c>
      <c r="C107" s="108" t="b">
        <f aca="false">FALSE()</f>
        <v>0</v>
      </c>
      <c r="D107" s="107" t="s">
        <v>197</v>
      </c>
      <c r="E107" s="107" t="s">
        <v>191</v>
      </c>
      <c r="F107" s="99" t="s">
        <v>266</v>
      </c>
      <c r="G107" s="109"/>
      <c r="H107" s="109" t="n">
        <v>0.215382807973271</v>
      </c>
      <c r="I107" s="99" t="s">
        <v>264</v>
      </c>
      <c r="J107" s="99"/>
      <c r="K107" s="99"/>
      <c r="L107" s="99"/>
      <c r="M107" s="99"/>
      <c r="N107" s="65"/>
    </row>
    <row r="108" customFormat="false" ht="13.5" hidden="false" customHeight="false" outlineLevel="0" collapsed="false">
      <c r="A108" s="107" t="s">
        <v>84</v>
      </c>
      <c r="B108" s="107" t="s">
        <v>255</v>
      </c>
      <c r="C108" s="108" t="b">
        <f aca="false">TRUE()</f>
        <v>1</v>
      </c>
      <c r="D108" s="107" t="s">
        <v>197</v>
      </c>
      <c r="E108" s="107" t="s">
        <v>191</v>
      </c>
      <c r="F108" s="99" t="s">
        <v>267</v>
      </c>
      <c r="G108" s="109"/>
      <c r="H108" s="109" t="n">
        <v>0.215382548837349</v>
      </c>
      <c r="I108" s="99" t="s">
        <v>264</v>
      </c>
      <c r="J108" s="99"/>
      <c r="K108" s="99"/>
      <c r="L108" s="99"/>
      <c r="M108" s="99"/>
      <c r="N108" s="65"/>
    </row>
    <row r="109" customFormat="false" ht="13.5" hidden="false" customHeight="false" outlineLevel="0" collapsed="false">
      <c r="A109" s="107" t="s">
        <v>84</v>
      </c>
      <c r="B109" s="107" t="s">
        <v>255</v>
      </c>
      <c r="C109" s="108" t="b">
        <f aca="false">FALSE()</f>
        <v>0</v>
      </c>
      <c r="D109" s="107" t="s">
        <v>197</v>
      </c>
      <c r="E109" s="107" t="s">
        <v>194</v>
      </c>
      <c r="F109" s="99" t="s">
        <v>268</v>
      </c>
      <c r="G109" s="109"/>
      <c r="H109" s="109" t="n">
        <v>0.819454354310706</v>
      </c>
      <c r="I109" s="99" t="s">
        <v>264</v>
      </c>
      <c r="J109" s="99"/>
      <c r="K109" s="99"/>
      <c r="L109" s="99"/>
      <c r="M109" s="99"/>
      <c r="N109" s="65"/>
    </row>
    <row r="110" customFormat="false" ht="13.5" hidden="false" customHeight="false" outlineLevel="0" collapsed="false">
      <c r="A110" s="107" t="s">
        <v>84</v>
      </c>
      <c r="B110" s="107" t="s">
        <v>269</v>
      </c>
      <c r="C110" s="108" t="b">
        <f aca="false">FALSE()</f>
        <v>0</v>
      </c>
      <c r="D110" s="107" t="s">
        <v>186</v>
      </c>
      <c r="E110" s="107" t="s">
        <v>187</v>
      </c>
      <c r="F110" s="99" t="s">
        <v>270</v>
      </c>
      <c r="G110" s="109"/>
      <c r="H110" s="109" t="n">
        <v>0.102462506533784</v>
      </c>
      <c r="I110" s="99" t="s">
        <v>271</v>
      </c>
      <c r="J110" s="99"/>
      <c r="K110" s="99" t="n">
        <v>0.422403150894377</v>
      </c>
      <c r="L110" s="99"/>
      <c r="M110" s="99" t="n">
        <v>0.525104546315307</v>
      </c>
      <c r="N110" s="65"/>
    </row>
    <row r="111" customFormat="false" ht="13.5" hidden="false" customHeight="false" outlineLevel="0" collapsed="false">
      <c r="A111" s="107" t="s">
        <v>84</v>
      </c>
      <c r="B111" s="107" t="s">
        <v>269</v>
      </c>
      <c r="C111" s="108" t="b">
        <f aca="false">TRUE()</f>
        <v>1</v>
      </c>
      <c r="D111" s="107" t="s">
        <v>186</v>
      </c>
      <c r="E111" s="107" t="s">
        <v>187</v>
      </c>
      <c r="F111" s="99" t="s">
        <v>272</v>
      </c>
      <c r="G111" s="109"/>
      <c r="H111" s="109" t="n">
        <v>0.102251313160356</v>
      </c>
      <c r="I111" s="99" t="s">
        <v>271</v>
      </c>
      <c r="J111" s="99"/>
      <c r="K111" s="99"/>
      <c r="L111" s="99"/>
      <c r="M111" s="99"/>
      <c r="N111" s="65"/>
    </row>
    <row r="112" customFormat="false" ht="13.5" hidden="false" customHeight="false" outlineLevel="0" collapsed="false">
      <c r="A112" s="107" t="s">
        <v>84</v>
      </c>
      <c r="B112" s="107" t="s">
        <v>269</v>
      </c>
      <c r="C112" s="108" t="b">
        <f aca="false">FALSE()</f>
        <v>0</v>
      </c>
      <c r="D112" s="107" t="s">
        <v>186</v>
      </c>
      <c r="E112" s="107" t="s">
        <v>191</v>
      </c>
      <c r="F112" s="99" t="s">
        <v>273</v>
      </c>
      <c r="G112" s="109"/>
      <c r="H112" s="109" t="n">
        <v>0.406594079209637</v>
      </c>
      <c r="I112" s="99" t="s">
        <v>271</v>
      </c>
      <c r="J112" s="99"/>
      <c r="K112" s="99"/>
      <c r="L112" s="99"/>
      <c r="M112" s="99"/>
      <c r="N112" s="65"/>
    </row>
    <row r="113" customFormat="false" ht="13.5" hidden="false" customHeight="false" outlineLevel="0" collapsed="false">
      <c r="A113" s="107" t="s">
        <v>84</v>
      </c>
      <c r="B113" s="107" t="s">
        <v>269</v>
      </c>
      <c r="C113" s="108" t="b">
        <f aca="false">TRUE()</f>
        <v>1</v>
      </c>
      <c r="D113" s="107" t="s">
        <v>186</v>
      </c>
      <c r="E113" s="107" t="s">
        <v>191</v>
      </c>
      <c r="F113" s="99" t="s">
        <v>274</v>
      </c>
      <c r="G113" s="109"/>
      <c r="H113" s="109" t="n">
        <v>0.405078988258409</v>
      </c>
      <c r="I113" s="99" t="s">
        <v>271</v>
      </c>
      <c r="J113" s="99"/>
      <c r="K113" s="99"/>
      <c r="L113" s="99"/>
      <c r="M113" s="99"/>
      <c r="N113" s="65"/>
    </row>
    <row r="114" customFormat="false" ht="13.5" hidden="false" customHeight="false" outlineLevel="0" collapsed="false">
      <c r="A114" s="107" t="s">
        <v>84</v>
      </c>
      <c r="B114" s="107" t="s">
        <v>269</v>
      </c>
      <c r="C114" s="108" t="b">
        <f aca="false">FALSE()</f>
        <v>0</v>
      </c>
      <c r="D114" s="107" t="s">
        <v>186</v>
      </c>
      <c r="E114" s="107" t="s">
        <v>194</v>
      </c>
      <c r="F114" s="99" t="s">
        <v>275</v>
      </c>
      <c r="G114" s="109"/>
      <c r="H114" s="109" t="n">
        <v>0.759667957890938</v>
      </c>
      <c r="I114" s="99" t="s">
        <v>271</v>
      </c>
      <c r="J114" s="99"/>
      <c r="K114" s="99"/>
      <c r="L114" s="99"/>
      <c r="M114" s="99"/>
      <c r="N114" s="65"/>
    </row>
    <row r="115" customFormat="false" ht="13.5" hidden="false" customHeight="false" outlineLevel="0" collapsed="false">
      <c r="A115" s="107" t="s">
        <v>84</v>
      </c>
      <c r="B115" s="107" t="s">
        <v>269</v>
      </c>
      <c r="C115" s="108" t="b">
        <f aca="false">TRUE()</f>
        <v>1</v>
      </c>
      <c r="D115" s="107" t="s">
        <v>186</v>
      </c>
      <c r="E115" s="107" t="s">
        <v>194</v>
      </c>
      <c r="F115" s="99" t="s">
        <v>276</v>
      </c>
      <c r="G115" s="109"/>
      <c r="H115" s="109" t="n">
        <v>0.756453269880092</v>
      </c>
      <c r="I115" s="99" t="s">
        <v>271</v>
      </c>
      <c r="J115" s="99"/>
      <c r="K115" s="99"/>
      <c r="L115" s="99"/>
      <c r="M115" s="99"/>
      <c r="N115" s="65"/>
    </row>
    <row r="116" customFormat="false" ht="13.5" hidden="false" customHeight="false" outlineLevel="0" collapsed="false">
      <c r="A116" s="107" t="s">
        <v>84</v>
      </c>
      <c r="B116" s="107" t="s">
        <v>269</v>
      </c>
      <c r="C116" s="108" t="b">
        <f aca="false">TRUE()</f>
        <v>1</v>
      </c>
      <c r="D116" s="107" t="s">
        <v>197</v>
      </c>
      <c r="E116" s="107" t="s">
        <v>187</v>
      </c>
      <c r="F116" s="99" t="s">
        <v>277</v>
      </c>
      <c r="G116" s="109"/>
      <c r="H116" s="109" t="n">
        <v>0.174326212928365</v>
      </c>
      <c r="I116" s="99" t="s">
        <v>278</v>
      </c>
      <c r="J116" s="99"/>
      <c r="K116" s="99" t="n">
        <v>0.731144267301514</v>
      </c>
      <c r="L116" s="99"/>
      <c r="M116" s="99"/>
      <c r="N116" s="65"/>
    </row>
    <row r="117" customFormat="false" ht="13.5" hidden="false" customHeight="false" outlineLevel="0" collapsed="false">
      <c r="A117" s="107" t="s">
        <v>84</v>
      </c>
      <c r="B117" s="107" t="s">
        <v>269</v>
      </c>
      <c r="C117" s="108" t="b">
        <f aca="false">TRUE()</f>
        <v>1</v>
      </c>
      <c r="D117" s="107" t="s">
        <v>197</v>
      </c>
      <c r="E117" s="107" t="s">
        <v>191</v>
      </c>
      <c r="F117" s="99" t="s">
        <v>279</v>
      </c>
      <c r="G117" s="109"/>
      <c r="H117" s="109" t="n">
        <v>0.76140399368276</v>
      </c>
      <c r="I117" s="99" t="s">
        <v>278</v>
      </c>
      <c r="J117" s="99"/>
      <c r="K117" s="99"/>
      <c r="L117" s="99"/>
      <c r="M117" s="99"/>
      <c r="N117" s="65"/>
    </row>
    <row r="118" customFormat="false" ht="13.5" hidden="false" customHeight="false" outlineLevel="0" collapsed="false">
      <c r="A118" s="107" t="s">
        <v>84</v>
      </c>
      <c r="B118" s="107" t="s">
        <v>269</v>
      </c>
      <c r="C118" s="108" t="b">
        <f aca="false">FALSE()</f>
        <v>0</v>
      </c>
      <c r="D118" s="107" t="s">
        <v>197</v>
      </c>
      <c r="E118" s="107" t="s">
        <v>194</v>
      </c>
      <c r="F118" s="99" t="s">
        <v>280</v>
      </c>
      <c r="G118" s="109"/>
      <c r="H118" s="109" t="n">
        <v>1.25770259529342</v>
      </c>
      <c r="I118" s="99" t="s">
        <v>278</v>
      </c>
      <c r="J118" s="99"/>
      <c r="K118" s="99"/>
      <c r="L118" s="99"/>
      <c r="M118" s="99"/>
      <c r="N118" s="65"/>
    </row>
    <row r="119" customFormat="false" ht="13.5" hidden="false" customHeight="false" outlineLevel="0" collapsed="false">
      <c r="A119" s="107" t="s">
        <v>84</v>
      </c>
      <c r="B119" s="107" t="s">
        <v>185</v>
      </c>
      <c r="C119" s="108" t="b">
        <f aca="false">FALSE()</f>
        <v>0</v>
      </c>
      <c r="D119" s="107" t="s">
        <v>186</v>
      </c>
      <c r="E119" s="107" t="s">
        <v>187</v>
      </c>
      <c r="F119" s="99" t="s">
        <v>281</v>
      </c>
      <c r="G119" s="109"/>
      <c r="H119" s="109" t="n">
        <v>0.121171363528064</v>
      </c>
      <c r="I119" s="99"/>
      <c r="J119" s="99"/>
      <c r="K119" s="99"/>
      <c r="L119" s="99"/>
      <c r="M119" s="99"/>
      <c r="N119" s="65"/>
    </row>
    <row r="120" customFormat="false" ht="13.5" hidden="false" customHeight="false" outlineLevel="0" collapsed="false">
      <c r="A120" s="107" t="s">
        <v>84</v>
      </c>
      <c r="B120" s="107" t="s">
        <v>185</v>
      </c>
      <c r="C120" s="108" t="b">
        <f aca="false">TRUE()</f>
        <v>1</v>
      </c>
      <c r="D120" s="107" t="s">
        <v>186</v>
      </c>
      <c r="E120" s="107" t="s">
        <v>187</v>
      </c>
      <c r="F120" s="99" t="s">
        <v>282</v>
      </c>
      <c r="G120" s="109"/>
      <c r="H120" s="109" t="n">
        <v>0.121163976322003</v>
      </c>
      <c r="I120" s="99"/>
      <c r="J120" s="99"/>
      <c r="K120" s="99"/>
      <c r="L120" s="99"/>
      <c r="M120" s="99"/>
      <c r="N120" s="65"/>
    </row>
    <row r="121" customFormat="false" ht="13.5" hidden="false" customHeight="false" outlineLevel="0" collapsed="false">
      <c r="A121" s="107" t="s">
        <v>84</v>
      </c>
      <c r="B121" s="107" t="s">
        <v>185</v>
      </c>
      <c r="C121" s="108" t="b">
        <f aca="false">FALSE()</f>
        <v>0</v>
      </c>
      <c r="D121" s="107" t="s">
        <v>186</v>
      </c>
      <c r="E121" s="107" t="s">
        <v>191</v>
      </c>
      <c r="F121" s="99" t="s">
        <v>283</v>
      </c>
      <c r="G121" s="109"/>
      <c r="H121" s="109" t="n">
        <v>0.660371690155834</v>
      </c>
      <c r="I121" s="99"/>
      <c r="J121" s="99"/>
      <c r="K121" s="99"/>
      <c r="L121" s="99"/>
      <c r="M121" s="99"/>
      <c r="N121" s="65"/>
    </row>
    <row r="122" customFormat="false" ht="13.5" hidden="false" customHeight="false" outlineLevel="0" collapsed="false">
      <c r="A122" s="107" t="s">
        <v>84</v>
      </c>
      <c r="B122" s="107" t="s">
        <v>185</v>
      </c>
      <c r="C122" s="108" t="b">
        <f aca="false">TRUE()</f>
        <v>1</v>
      </c>
      <c r="D122" s="107" t="s">
        <v>186</v>
      </c>
      <c r="E122" s="107" t="s">
        <v>191</v>
      </c>
      <c r="F122" s="99" t="s">
        <v>284</v>
      </c>
      <c r="G122" s="109"/>
      <c r="H122" s="109" t="n">
        <v>0.660315094135212</v>
      </c>
      <c r="I122" s="99"/>
      <c r="J122" s="99"/>
      <c r="K122" s="99"/>
      <c r="L122" s="99"/>
      <c r="M122" s="99"/>
      <c r="N122" s="65"/>
    </row>
    <row r="123" customFormat="false" ht="13.5" hidden="false" customHeight="false" outlineLevel="0" collapsed="false">
      <c r="A123" s="107" t="s">
        <v>84</v>
      </c>
      <c r="B123" s="107" t="s">
        <v>185</v>
      </c>
      <c r="C123" s="108" t="b">
        <f aca="false">FALSE()</f>
        <v>0</v>
      </c>
      <c r="D123" s="107" t="s">
        <v>186</v>
      </c>
      <c r="E123" s="107" t="s">
        <v>194</v>
      </c>
      <c r="F123" s="99" t="s">
        <v>285</v>
      </c>
      <c r="G123" s="109"/>
      <c r="H123" s="109" t="n">
        <v>0.919922087064227</v>
      </c>
      <c r="I123" s="99"/>
      <c r="J123" s="99"/>
      <c r="K123" s="99"/>
      <c r="L123" s="99"/>
      <c r="M123" s="99"/>
      <c r="N123" s="65"/>
    </row>
    <row r="124" customFormat="false" ht="13.5" hidden="false" customHeight="false" outlineLevel="0" collapsed="false">
      <c r="A124" s="107" t="s">
        <v>84</v>
      </c>
      <c r="B124" s="107" t="s">
        <v>185</v>
      </c>
      <c r="C124" s="108" t="b">
        <f aca="false">TRUE()</f>
        <v>1</v>
      </c>
      <c r="D124" s="107" t="s">
        <v>186</v>
      </c>
      <c r="E124" s="107" t="s">
        <v>194</v>
      </c>
      <c r="F124" s="99" t="s">
        <v>286</v>
      </c>
      <c r="G124" s="109"/>
      <c r="H124" s="109" t="n">
        <v>0.919796762909037</v>
      </c>
      <c r="I124" s="99"/>
      <c r="J124" s="99"/>
      <c r="K124" s="99"/>
      <c r="L124" s="99"/>
      <c r="M124" s="99"/>
      <c r="N124" s="65"/>
    </row>
    <row r="125" customFormat="false" ht="13.5" hidden="false" customHeight="false" outlineLevel="0" collapsed="false">
      <c r="A125" s="107" t="s">
        <v>84</v>
      </c>
      <c r="B125" s="107" t="s">
        <v>185</v>
      </c>
      <c r="C125" s="108" t="b">
        <f aca="false">FALSE()</f>
        <v>0</v>
      </c>
      <c r="D125" s="107" t="s">
        <v>197</v>
      </c>
      <c r="E125" s="107" t="s">
        <v>187</v>
      </c>
      <c r="F125" s="99" t="s">
        <v>287</v>
      </c>
      <c r="G125" s="109"/>
      <c r="H125" s="109" t="n">
        <v>0.212333601533976</v>
      </c>
      <c r="I125" s="99"/>
      <c r="J125" s="99"/>
      <c r="K125" s="99"/>
      <c r="L125" s="99"/>
      <c r="M125" s="99"/>
      <c r="N125" s="65"/>
    </row>
    <row r="126" customFormat="false" ht="13.5" hidden="false" customHeight="false" outlineLevel="0" collapsed="false">
      <c r="A126" s="107" t="s">
        <v>84</v>
      </c>
      <c r="B126" s="107" t="s">
        <v>185</v>
      </c>
      <c r="C126" s="108" t="b">
        <f aca="false">TRUE()</f>
        <v>1</v>
      </c>
      <c r="D126" s="107" t="s">
        <v>197</v>
      </c>
      <c r="E126" s="107" t="s">
        <v>187</v>
      </c>
      <c r="F126" s="99" t="s">
        <v>288</v>
      </c>
      <c r="G126" s="109"/>
      <c r="H126" s="109" t="n">
        <v>0.21232468486136</v>
      </c>
      <c r="I126" s="99"/>
      <c r="J126" s="99"/>
      <c r="K126" s="99"/>
      <c r="L126" s="99"/>
      <c r="M126" s="99"/>
      <c r="N126" s="65"/>
    </row>
    <row r="127" customFormat="false" ht="13.5" hidden="false" customHeight="false" outlineLevel="0" collapsed="false">
      <c r="A127" s="107" t="s">
        <v>84</v>
      </c>
      <c r="B127" s="107" t="s">
        <v>185</v>
      </c>
      <c r="C127" s="108" t="b">
        <f aca="false">TRUE()</f>
        <v>1</v>
      </c>
      <c r="D127" s="107" t="s">
        <v>197</v>
      </c>
      <c r="E127" s="107" t="s">
        <v>191</v>
      </c>
      <c r="F127" s="99" t="s">
        <v>289</v>
      </c>
      <c r="G127" s="109"/>
      <c r="H127" s="109" t="n">
        <v>1.24783057422632</v>
      </c>
      <c r="I127" s="99"/>
      <c r="J127" s="99"/>
      <c r="K127" s="99"/>
      <c r="L127" s="99"/>
      <c r="M127" s="99"/>
      <c r="N127" s="65"/>
    </row>
    <row r="128" customFormat="false" ht="13.5" hidden="false" customHeight="false" outlineLevel="0" collapsed="false">
      <c r="A128" s="107" t="s">
        <v>84</v>
      </c>
      <c r="B128" s="107" t="s">
        <v>185</v>
      </c>
      <c r="C128" s="108" t="b">
        <f aca="false">FALSE()</f>
        <v>0</v>
      </c>
      <c r="D128" s="107" t="s">
        <v>197</v>
      </c>
      <c r="E128" s="107" t="s">
        <v>194</v>
      </c>
      <c r="F128" s="99" t="s">
        <v>290</v>
      </c>
      <c r="G128" s="109"/>
      <c r="H128" s="109" t="n">
        <v>1.5033301512866</v>
      </c>
      <c r="I128" s="99"/>
      <c r="J128" s="99"/>
      <c r="K128" s="99"/>
      <c r="L128" s="99"/>
      <c r="M128" s="99"/>
      <c r="N128" s="65"/>
    </row>
    <row r="129" customFormat="false" ht="13.5" hidden="false" customHeight="false" outlineLevel="0" collapsed="false">
      <c r="A129" s="107" t="s">
        <v>84</v>
      </c>
      <c r="B129" s="107" t="s">
        <v>203</v>
      </c>
      <c r="C129" s="108" t="b">
        <f aca="false">FALSE()</f>
        <v>0</v>
      </c>
      <c r="D129" s="107" t="s">
        <v>186</v>
      </c>
      <c r="E129" s="107" t="s">
        <v>187</v>
      </c>
      <c r="F129" s="99" t="s">
        <v>291</v>
      </c>
      <c r="G129" s="109"/>
      <c r="H129" s="109" t="n">
        <v>0.092053423444924</v>
      </c>
      <c r="I129" s="99"/>
      <c r="J129" s="99"/>
      <c r="K129" s="99"/>
      <c r="L129" s="99"/>
      <c r="M129" s="99"/>
      <c r="N129" s="65"/>
    </row>
    <row r="130" customFormat="false" ht="13.5" hidden="false" customHeight="false" outlineLevel="0" collapsed="false">
      <c r="A130" s="107" t="s">
        <v>84</v>
      </c>
      <c r="B130" s="107" t="s">
        <v>203</v>
      </c>
      <c r="C130" s="108" t="b">
        <f aca="false">TRUE()</f>
        <v>1</v>
      </c>
      <c r="D130" s="107" t="s">
        <v>186</v>
      </c>
      <c r="E130" s="107" t="s">
        <v>187</v>
      </c>
      <c r="F130" s="99" t="s">
        <v>292</v>
      </c>
      <c r="G130" s="109"/>
      <c r="H130" s="109" t="n">
        <v>0.092053423444924</v>
      </c>
      <c r="I130" s="99"/>
      <c r="J130" s="99"/>
      <c r="K130" s="99"/>
      <c r="L130" s="99"/>
      <c r="M130" s="99"/>
      <c r="N130" s="65"/>
    </row>
    <row r="131" customFormat="false" ht="13.5" hidden="false" customHeight="false" outlineLevel="0" collapsed="false">
      <c r="A131" s="107" t="s">
        <v>84</v>
      </c>
      <c r="B131" s="107" t="s">
        <v>203</v>
      </c>
      <c r="C131" s="108" t="b">
        <f aca="false">FALSE()</f>
        <v>0</v>
      </c>
      <c r="D131" s="107" t="s">
        <v>186</v>
      </c>
      <c r="E131" s="107" t="s">
        <v>191</v>
      </c>
      <c r="F131" s="99" t="s">
        <v>293</v>
      </c>
      <c r="G131" s="109"/>
      <c r="H131" s="109" t="n">
        <v>0.406989466827291</v>
      </c>
      <c r="I131" s="99"/>
      <c r="J131" s="99"/>
      <c r="K131" s="99"/>
      <c r="L131" s="99"/>
      <c r="M131" s="99"/>
      <c r="N131" s="65"/>
    </row>
    <row r="132" customFormat="false" ht="13.5" hidden="false" customHeight="false" outlineLevel="0" collapsed="false">
      <c r="A132" s="107" t="s">
        <v>84</v>
      </c>
      <c r="B132" s="107" t="s">
        <v>203</v>
      </c>
      <c r="C132" s="108" t="b">
        <f aca="false">TRUE()</f>
        <v>1</v>
      </c>
      <c r="D132" s="107" t="s">
        <v>186</v>
      </c>
      <c r="E132" s="107" t="s">
        <v>191</v>
      </c>
      <c r="F132" s="99" t="s">
        <v>294</v>
      </c>
      <c r="G132" s="109"/>
      <c r="H132" s="109" t="n">
        <v>0.406989466827291</v>
      </c>
      <c r="I132" s="99"/>
      <c r="J132" s="99"/>
      <c r="K132" s="99"/>
      <c r="L132" s="99"/>
      <c r="M132" s="99"/>
      <c r="N132" s="65"/>
    </row>
    <row r="133" customFormat="false" ht="13.5" hidden="false" customHeight="false" outlineLevel="0" collapsed="false">
      <c r="A133" s="107" t="s">
        <v>84</v>
      </c>
      <c r="B133" s="107" t="s">
        <v>203</v>
      </c>
      <c r="C133" s="108" t="b">
        <f aca="false">FALSE()</f>
        <v>0</v>
      </c>
      <c r="D133" s="107" t="s">
        <v>186</v>
      </c>
      <c r="E133" s="107" t="s">
        <v>194</v>
      </c>
      <c r="F133" s="99" t="s">
        <v>295</v>
      </c>
      <c r="G133" s="109"/>
      <c r="H133" s="109" t="n">
        <v>0.670215746140793</v>
      </c>
      <c r="I133" s="99"/>
      <c r="J133" s="99"/>
      <c r="K133" s="99"/>
      <c r="L133" s="99"/>
      <c r="M133" s="99"/>
      <c r="N133" s="65"/>
    </row>
    <row r="134" customFormat="false" ht="13.5" hidden="false" customHeight="false" outlineLevel="0" collapsed="false">
      <c r="A134" s="107" t="s">
        <v>84</v>
      </c>
      <c r="B134" s="107" t="s">
        <v>203</v>
      </c>
      <c r="C134" s="108" t="b">
        <f aca="false">TRUE()</f>
        <v>1</v>
      </c>
      <c r="D134" s="107" t="s">
        <v>186</v>
      </c>
      <c r="E134" s="107" t="s">
        <v>194</v>
      </c>
      <c r="F134" s="99" t="s">
        <v>296</v>
      </c>
      <c r="G134" s="109"/>
      <c r="H134" s="109" t="n">
        <v>0.670215746140793</v>
      </c>
      <c r="I134" s="99"/>
      <c r="J134" s="99"/>
      <c r="K134" s="99"/>
      <c r="L134" s="99"/>
      <c r="M134" s="99"/>
      <c r="N134" s="65"/>
    </row>
    <row r="135" customFormat="false" ht="13.5" hidden="false" customHeight="false" outlineLevel="0" collapsed="false">
      <c r="A135" s="107" t="s">
        <v>84</v>
      </c>
      <c r="B135" s="107" t="s">
        <v>203</v>
      </c>
      <c r="C135" s="108" t="b">
        <f aca="false">FALSE()</f>
        <v>0</v>
      </c>
      <c r="D135" s="107" t="s">
        <v>197</v>
      </c>
      <c r="E135" s="107" t="s">
        <v>187</v>
      </c>
      <c r="F135" s="99" t="s">
        <v>297</v>
      </c>
      <c r="G135" s="109"/>
      <c r="H135" s="109" t="n">
        <v>0.163579965594063</v>
      </c>
      <c r="I135" s="99"/>
      <c r="J135" s="99"/>
      <c r="K135" s="99"/>
      <c r="L135" s="99"/>
      <c r="M135" s="99"/>
      <c r="N135" s="65"/>
    </row>
    <row r="136" customFormat="false" ht="13.5" hidden="false" customHeight="false" outlineLevel="0" collapsed="false">
      <c r="A136" s="107" t="s">
        <v>84</v>
      </c>
      <c r="B136" s="107" t="s">
        <v>203</v>
      </c>
      <c r="C136" s="108" t="b">
        <f aca="false">TRUE()</f>
        <v>1</v>
      </c>
      <c r="D136" s="107" t="s">
        <v>197</v>
      </c>
      <c r="E136" s="107" t="s">
        <v>187</v>
      </c>
      <c r="F136" s="99" t="s">
        <v>298</v>
      </c>
      <c r="G136" s="109"/>
      <c r="H136" s="109" t="n">
        <v>0.163579965594063</v>
      </c>
      <c r="I136" s="99"/>
      <c r="J136" s="99"/>
      <c r="K136" s="99"/>
      <c r="L136" s="99"/>
      <c r="M136" s="99"/>
      <c r="N136" s="65"/>
    </row>
    <row r="137" customFormat="false" ht="13.5" hidden="false" customHeight="false" outlineLevel="0" collapsed="false">
      <c r="A137" s="107" t="s">
        <v>84</v>
      </c>
      <c r="B137" s="107" t="s">
        <v>203</v>
      </c>
      <c r="C137" s="108" t="b">
        <f aca="false">TRUE()</f>
        <v>1</v>
      </c>
      <c r="D137" s="107" t="s">
        <v>197</v>
      </c>
      <c r="E137" s="107" t="s">
        <v>191</v>
      </c>
      <c r="F137" s="99" t="s">
        <v>299</v>
      </c>
      <c r="G137" s="109"/>
      <c r="H137" s="109" t="n">
        <v>0.777230532263211</v>
      </c>
      <c r="I137" s="99"/>
      <c r="J137" s="99"/>
      <c r="K137" s="99"/>
      <c r="L137" s="99"/>
      <c r="M137" s="99"/>
      <c r="N137" s="65"/>
    </row>
    <row r="138" customFormat="false" ht="13.5" hidden="false" customHeight="false" outlineLevel="0" collapsed="false">
      <c r="A138" s="107" t="s">
        <v>84</v>
      </c>
      <c r="B138" s="107" t="s">
        <v>203</v>
      </c>
      <c r="C138" s="108" t="b">
        <f aca="false">FALSE()</f>
        <v>0</v>
      </c>
      <c r="D138" s="107" t="s">
        <v>197</v>
      </c>
      <c r="E138" s="107" t="s">
        <v>194</v>
      </c>
      <c r="F138" s="99" t="s">
        <v>300</v>
      </c>
      <c r="G138" s="109"/>
      <c r="H138" s="109" t="n">
        <v>1.13901682146839</v>
      </c>
      <c r="I138" s="99"/>
      <c r="J138" s="99"/>
      <c r="K138" s="99"/>
      <c r="L138" s="99"/>
      <c r="M138" s="99"/>
      <c r="N138" s="65"/>
    </row>
    <row r="139" customFormat="false" ht="13.5" hidden="false" customHeight="false" outlineLevel="0" collapsed="false">
      <c r="A139" s="107" t="s">
        <v>84</v>
      </c>
      <c r="B139" s="107" t="s">
        <v>203</v>
      </c>
      <c r="C139" s="108" t="b">
        <f aca="false">TRUE()</f>
        <v>1</v>
      </c>
      <c r="D139" s="107" t="s">
        <v>197</v>
      </c>
      <c r="E139" s="107" t="s">
        <v>194</v>
      </c>
      <c r="F139" s="99" t="s">
        <v>301</v>
      </c>
      <c r="G139" s="109"/>
      <c r="H139" s="109" t="n">
        <v>1.13901682146839</v>
      </c>
      <c r="I139" s="99"/>
      <c r="J139" s="99"/>
      <c r="K139" s="99"/>
      <c r="L139" s="99"/>
      <c r="M139" s="99"/>
      <c r="N139" s="65"/>
    </row>
    <row r="140" customFormat="false" ht="13.5" hidden="false" customHeight="false" outlineLevel="0" collapsed="false">
      <c r="A140" s="107" t="s">
        <v>84</v>
      </c>
      <c r="B140" s="107" t="s">
        <v>217</v>
      </c>
      <c r="C140" s="108" t="b">
        <f aca="false">FALSE()</f>
        <v>0</v>
      </c>
      <c r="D140" s="107" t="s">
        <v>186</v>
      </c>
      <c r="E140" s="107" t="s">
        <v>187</v>
      </c>
      <c r="F140" s="99" t="s">
        <v>302</v>
      </c>
      <c r="G140" s="109"/>
      <c r="H140" s="109" t="n">
        <v>0.103815414744415</v>
      </c>
      <c r="I140" s="99"/>
      <c r="J140" s="99"/>
      <c r="K140" s="99"/>
      <c r="L140" s="99"/>
      <c r="M140" s="99"/>
      <c r="N140" s="65"/>
    </row>
    <row r="141" customFormat="false" ht="13.5" hidden="false" customHeight="false" outlineLevel="0" collapsed="false">
      <c r="A141" s="107" t="s">
        <v>84</v>
      </c>
      <c r="B141" s="107" t="s">
        <v>217</v>
      </c>
      <c r="C141" s="108" t="b">
        <f aca="false">TRUE()</f>
        <v>1</v>
      </c>
      <c r="D141" s="107" t="s">
        <v>186</v>
      </c>
      <c r="E141" s="107" t="s">
        <v>187</v>
      </c>
      <c r="F141" s="99" t="s">
        <v>303</v>
      </c>
      <c r="G141" s="109"/>
      <c r="H141" s="109" t="n">
        <v>0.103815414744415</v>
      </c>
      <c r="I141" s="99"/>
      <c r="J141" s="99"/>
      <c r="K141" s="99"/>
      <c r="L141" s="99"/>
      <c r="M141" s="99"/>
      <c r="N141" s="65"/>
    </row>
    <row r="142" customFormat="false" ht="13.5" hidden="false" customHeight="false" outlineLevel="0" collapsed="false">
      <c r="A142" s="107" t="s">
        <v>84</v>
      </c>
      <c r="B142" s="107" t="s">
        <v>217</v>
      </c>
      <c r="C142" s="108" t="b">
        <f aca="false">FALSE()</f>
        <v>0</v>
      </c>
      <c r="D142" s="107" t="s">
        <v>186</v>
      </c>
      <c r="E142" s="107" t="s">
        <v>191</v>
      </c>
      <c r="F142" s="99" t="s">
        <v>304</v>
      </c>
      <c r="G142" s="109"/>
      <c r="H142" s="109" t="n">
        <v>0.530524985706095</v>
      </c>
      <c r="I142" s="99"/>
      <c r="J142" s="99"/>
      <c r="K142" s="99"/>
      <c r="L142" s="99"/>
      <c r="M142" s="99"/>
      <c r="N142" s="65"/>
    </row>
    <row r="143" customFormat="false" ht="13.5" hidden="false" customHeight="false" outlineLevel="0" collapsed="false">
      <c r="A143" s="107" t="s">
        <v>84</v>
      </c>
      <c r="B143" s="107" t="s">
        <v>217</v>
      </c>
      <c r="C143" s="108" t="b">
        <f aca="false">TRUE()</f>
        <v>1</v>
      </c>
      <c r="D143" s="107" t="s">
        <v>186</v>
      </c>
      <c r="E143" s="107" t="s">
        <v>191</v>
      </c>
      <c r="F143" s="99" t="s">
        <v>305</v>
      </c>
      <c r="G143" s="109"/>
      <c r="H143" s="109" t="n">
        <v>0.530524985706095</v>
      </c>
      <c r="I143" s="99"/>
      <c r="J143" s="99"/>
      <c r="K143" s="99"/>
      <c r="L143" s="99"/>
      <c r="M143" s="99"/>
      <c r="N143" s="65"/>
    </row>
    <row r="144" customFormat="false" ht="13.5" hidden="false" customHeight="false" outlineLevel="0" collapsed="false">
      <c r="A144" s="107" t="s">
        <v>84</v>
      </c>
      <c r="B144" s="107" t="s">
        <v>217</v>
      </c>
      <c r="C144" s="108" t="b">
        <f aca="false">FALSE()</f>
        <v>0</v>
      </c>
      <c r="D144" s="107" t="s">
        <v>186</v>
      </c>
      <c r="E144" s="107" t="s">
        <v>194</v>
      </c>
      <c r="F144" s="99" t="s">
        <v>306</v>
      </c>
      <c r="G144" s="109"/>
      <c r="H144" s="109" t="n">
        <v>0.798061648772582</v>
      </c>
      <c r="I144" s="99"/>
      <c r="J144" s="99"/>
      <c r="K144" s="99"/>
      <c r="L144" s="99"/>
      <c r="M144" s="99"/>
      <c r="N144" s="65"/>
    </row>
    <row r="145" customFormat="false" ht="13.5" hidden="false" customHeight="false" outlineLevel="0" collapsed="false">
      <c r="A145" s="107" t="s">
        <v>84</v>
      </c>
      <c r="B145" s="107" t="s">
        <v>217</v>
      </c>
      <c r="C145" s="108" t="b">
        <f aca="false">TRUE()</f>
        <v>1</v>
      </c>
      <c r="D145" s="107" t="s">
        <v>197</v>
      </c>
      <c r="E145" s="107" t="s">
        <v>187</v>
      </c>
      <c r="F145" s="99" t="s">
        <v>307</v>
      </c>
      <c r="G145" s="109"/>
      <c r="H145" s="109" t="n">
        <v>0.18639059550864</v>
      </c>
      <c r="I145" s="99"/>
      <c r="J145" s="99"/>
      <c r="K145" s="99"/>
      <c r="L145" s="99"/>
      <c r="M145" s="99"/>
      <c r="N145" s="65"/>
    </row>
    <row r="146" customFormat="false" ht="13.5" hidden="false" customHeight="false" outlineLevel="0" collapsed="false">
      <c r="A146" s="107" t="s">
        <v>84</v>
      </c>
      <c r="B146" s="107" t="s">
        <v>226</v>
      </c>
      <c r="C146" s="108" t="b">
        <f aca="false">FALSE()</f>
        <v>0</v>
      </c>
      <c r="D146" s="107" t="s">
        <v>186</v>
      </c>
      <c r="E146" s="107" t="s">
        <v>187</v>
      </c>
      <c r="F146" s="99" t="s">
        <v>308</v>
      </c>
      <c r="G146" s="109"/>
      <c r="H146" s="109" t="n">
        <v>0.127069793652883</v>
      </c>
      <c r="I146" s="99"/>
      <c r="J146" s="99"/>
      <c r="K146" s="99"/>
      <c r="L146" s="99"/>
      <c r="M146" s="99"/>
      <c r="N146" s="65"/>
    </row>
    <row r="147" customFormat="false" ht="13.5" hidden="false" customHeight="false" outlineLevel="0" collapsed="false">
      <c r="A147" s="107" t="s">
        <v>84</v>
      </c>
      <c r="B147" s="107" t="s">
        <v>226</v>
      </c>
      <c r="C147" s="108" t="b">
        <f aca="false">TRUE()</f>
        <v>1</v>
      </c>
      <c r="D147" s="107" t="s">
        <v>186</v>
      </c>
      <c r="E147" s="107" t="s">
        <v>187</v>
      </c>
      <c r="F147" s="99" t="s">
        <v>309</v>
      </c>
      <c r="G147" s="109"/>
      <c r="H147" s="109" t="n">
        <v>0.124174476931859</v>
      </c>
      <c r="I147" s="99"/>
      <c r="J147" s="99"/>
      <c r="K147" s="99"/>
      <c r="L147" s="99"/>
      <c r="M147" s="99"/>
      <c r="N147" s="65"/>
    </row>
    <row r="148" customFormat="false" ht="13.5" hidden="false" customHeight="false" outlineLevel="0" collapsed="false">
      <c r="A148" s="107" t="s">
        <v>84</v>
      </c>
      <c r="B148" s="107" t="s">
        <v>226</v>
      </c>
      <c r="C148" s="108" t="b">
        <f aca="false">FALSE()</f>
        <v>0</v>
      </c>
      <c r="D148" s="107" t="s">
        <v>186</v>
      </c>
      <c r="E148" s="107" t="s">
        <v>191</v>
      </c>
      <c r="F148" s="99" t="s">
        <v>310</v>
      </c>
      <c r="G148" s="109"/>
      <c r="H148" s="109" t="n">
        <v>0.588748438325415</v>
      </c>
      <c r="I148" s="99"/>
      <c r="J148" s="99"/>
      <c r="K148" s="99"/>
      <c r="L148" s="99"/>
      <c r="M148" s="99"/>
      <c r="N148" s="65"/>
    </row>
    <row r="149" customFormat="false" ht="13.5" hidden="false" customHeight="false" outlineLevel="0" collapsed="false">
      <c r="A149" s="107" t="s">
        <v>84</v>
      </c>
      <c r="B149" s="107" t="s">
        <v>226</v>
      </c>
      <c r="C149" s="108" t="b">
        <f aca="false">FALSE()</f>
        <v>0</v>
      </c>
      <c r="D149" s="107" t="s">
        <v>197</v>
      </c>
      <c r="E149" s="107" t="s">
        <v>187</v>
      </c>
      <c r="F149" s="99" t="s">
        <v>311</v>
      </c>
      <c r="G149" s="109"/>
      <c r="H149" s="109" t="n">
        <v>0.213151459133662</v>
      </c>
      <c r="I149" s="99"/>
      <c r="J149" s="99"/>
      <c r="K149" s="99"/>
      <c r="L149" s="99"/>
      <c r="M149" s="99"/>
      <c r="N149" s="65"/>
    </row>
    <row r="150" customFormat="false" ht="13.5" hidden="false" customHeight="false" outlineLevel="0" collapsed="false">
      <c r="A150" s="107" t="s">
        <v>84</v>
      </c>
      <c r="B150" s="107" t="s">
        <v>226</v>
      </c>
      <c r="C150" s="108" t="b">
        <f aca="false">TRUE()</f>
        <v>1</v>
      </c>
      <c r="D150" s="107" t="s">
        <v>197</v>
      </c>
      <c r="E150" s="107" t="s">
        <v>187</v>
      </c>
      <c r="F150" s="99" t="s">
        <v>312</v>
      </c>
      <c r="G150" s="109"/>
      <c r="H150" s="109" t="n">
        <v>0.209739128984436</v>
      </c>
      <c r="I150" s="99"/>
      <c r="J150" s="99"/>
      <c r="K150" s="99"/>
      <c r="L150" s="99"/>
      <c r="M150" s="99"/>
      <c r="N150" s="65"/>
    </row>
    <row r="151" customFormat="false" ht="13.5" hidden="false" customHeight="false" outlineLevel="0" collapsed="false">
      <c r="A151" s="107" t="s">
        <v>84</v>
      </c>
      <c r="B151" s="107" t="s">
        <v>234</v>
      </c>
      <c r="C151" s="108" t="b">
        <f aca="false">FALSE()</f>
        <v>0</v>
      </c>
      <c r="D151" s="107" t="s">
        <v>186</v>
      </c>
      <c r="E151" s="107" t="s">
        <v>187</v>
      </c>
      <c r="F151" s="99" t="s">
        <v>313</v>
      </c>
      <c r="G151" s="109"/>
      <c r="H151" s="109" t="n">
        <v>0.136497567015993</v>
      </c>
      <c r="I151" s="99"/>
      <c r="J151" s="99"/>
      <c r="K151" s="109"/>
      <c r="L151" s="99"/>
      <c r="M151" s="109"/>
    </row>
    <row r="152" customFormat="false" ht="13.5" hidden="false" customHeight="false" outlineLevel="0" collapsed="false">
      <c r="A152" s="107" t="s">
        <v>84</v>
      </c>
      <c r="B152" s="107" t="s">
        <v>234</v>
      </c>
      <c r="C152" s="108" t="b">
        <f aca="false">TRUE()</f>
        <v>1</v>
      </c>
      <c r="D152" s="107" t="s">
        <v>186</v>
      </c>
      <c r="E152" s="107" t="s">
        <v>187</v>
      </c>
      <c r="F152" s="99" t="s">
        <v>314</v>
      </c>
      <c r="G152" s="109"/>
      <c r="H152" s="109" t="n">
        <v>0.133593093869908</v>
      </c>
      <c r="I152" s="99"/>
      <c r="J152" s="99"/>
      <c r="K152" s="109"/>
      <c r="L152" s="99"/>
      <c r="M152" s="109"/>
    </row>
    <row r="153" customFormat="false" ht="13.5" hidden="false" customHeight="false" outlineLevel="0" collapsed="false">
      <c r="A153" s="107" t="s">
        <v>84</v>
      </c>
      <c r="B153" s="107" t="s">
        <v>234</v>
      </c>
      <c r="C153" s="108" t="b">
        <f aca="false">FALSE()</f>
        <v>0</v>
      </c>
      <c r="D153" s="107" t="s">
        <v>186</v>
      </c>
      <c r="E153" s="107" t="s">
        <v>191</v>
      </c>
      <c r="F153" s="99" t="s">
        <v>315</v>
      </c>
      <c r="G153" s="109"/>
      <c r="H153" s="109" t="n">
        <v>0.428122249179306</v>
      </c>
      <c r="I153" s="99"/>
      <c r="J153" s="99"/>
      <c r="K153" s="109"/>
      <c r="L153" s="99"/>
      <c r="M153" s="109"/>
    </row>
    <row r="154" customFormat="false" ht="13.5" hidden="false" customHeight="false" outlineLevel="0" collapsed="false">
      <c r="A154" s="107" t="s">
        <v>84</v>
      </c>
      <c r="B154" s="107" t="s">
        <v>234</v>
      </c>
      <c r="C154" s="108" t="b">
        <f aca="false">TRUE()</f>
        <v>1</v>
      </c>
      <c r="D154" s="107" t="s">
        <v>186</v>
      </c>
      <c r="E154" s="107" t="s">
        <v>191</v>
      </c>
      <c r="F154" s="99" t="s">
        <v>316</v>
      </c>
      <c r="G154" s="109"/>
      <c r="H154" s="109" t="n">
        <v>0.408934119676213</v>
      </c>
      <c r="I154" s="99"/>
      <c r="J154" s="99"/>
      <c r="K154" s="109"/>
      <c r="L154" s="99"/>
      <c r="M154" s="109"/>
    </row>
    <row r="155" customFormat="false" ht="13.5" hidden="false" customHeight="false" outlineLevel="0" collapsed="false">
      <c r="A155" s="107" t="s">
        <v>84</v>
      </c>
      <c r="B155" s="107" t="s">
        <v>234</v>
      </c>
      <c r="C155" s="108" t="b">
        <f aca="false">TRUE()</f>
        <v>1</v>
      </c>
      <c r="D155" s="107" t="s">
        <v>186</v>
      </c>
      <c r="E155" s="107" t="s">
        <v>194</v>
      </c>
      <c r="F155" s="99" t="s">
        <v>317</v>
      </c>
      <c r="G155" s="109"/>
      <c r="H155" s="109" t="n">
        <v>0.850552987347734</v>
      </c>
      <c r="I155" s="99"/>
      <c r="J155" s="99"/>
      <c r="K155" s="109"/>
      <c r="L155" s="99"/>
      <c r="M155" s="109"/>
    </row>
    <row r="156" customFormat="false" ht="13.5" hidden="false" customHeight="false" outlineLevel="0" collapsed="false">
      <c r="A156" s="107" t="s">
        <v>84</v>
      </c>
      <c r="B156" s="107" t="s">
        <v>234</v>
      </c>
      <c r="C156" s="108" t="b">
        <f aca="false">TRUE()</f>
        <v>1</v>
      </c>
      <c r="D156" s="107" t="s">
        <v>197</v>
      </c>
      <c r="E156" s="107" t="s">
        <v>187</v>
      </c>
      <c r="F156" s="99" t="s">
        <v>318</v>
      </c>
      <c r="G156" s="109"/>
      <c r="H156" s="109" t="n">
        <v>0.211274996558188</v>
      </c>
      <c r="I156" s="99"/>
      <c r="J156" s="99"/>
      <c r="K156" s="109"/>
      <c r="L156" s="99"/>
      <c r="M156" s="109"/>
    </row>
    <row r="157" customFormat="false" ht="13.5" hidden="false" customHeight="false" outlineLevel="0" collapsed="false">
      <c r="A157" s="107" t="s">
        <v>84</v>
      </c>
      <c r="B157" s="107" t="s">
        <v>234</v>
      </c>
      <c r="C157" s="108" t="b">
        <f aca="false">TRUE()</f>
        <v>1</v>
      </c>
      <c r="D157" s="107" t="s">
        <v>197</v>
      </c>
      <c r="E157" s="107" t="s">
        <v>194</v>
      </c>
      <c r="F157" s="99" t="s">
        <v>319</v>
      </c>
      <c r="G157" s="109"/>
      <c r="H157" s="109" t="n">
        <v>1.37986271160096</v>
      </c>
      <c r="I157" s="99"/>
      <c r="J157" s="99"/>
      <c r="K157" s="109"/>
      <c r="L157" s="99"/>
      <c r="M157" s="109"/>
    </row>
    <row r="158" customFormat="false" ht="13.5" hidden="false" customHeight="false" outlineLevel="0" collapsed="false">
      <c r="A158" s="107" t="s">
        <v>84</v>
      </c>
      <c r="B158" s="107" t="s">
        <v>244</v>
      </c>
      <c r="C158" s="108" t="b">
        <f aca="false">FALSE()</f>
        <v>0</v>
      </c>
      <c r="D158" s="107" t="s">
        <v>186</v>
      </c>
      <c r="E158" s="107" t="s">
        <v>187</v>
      </c>
      <c r="F158" s="99" t="s">
        <v>320</v>
      </c>
      <c r="G158" s="109"/>
      <c r="H158" s="109" t="n">
        <v>0.113823376454609</v>
      </c>
      <c r="I158" s="99"/>
      <c r="J158" s="99"/>
      <c r="K158" s="109"/>
      <c r="L158" s="99"/>
      <c r="M158" s="109"/>
    </row>
    <row r="159" customFormat="false" ht="13.5" hidden="false" customHeight="false" outlineLevel="0" collapsed="false">
      <c r="A159" s="107" t="s">
        <v>84</v>
      </c>
      <c r="B159" s="107" t="s">
        <v>244</v>
      </c>
      <c r="C159" s="108" t="b">
        <f aca="false">TRUE()</f>
        <v>1</v>
      </c>
      <c r="D159" s="107" t="s">
        <v>186</v>
      </c>
      <c r="E159" s="107" t="s">
        <v>187</v>
      </c>
      <c r="F159" s="99" t="s">
        <v>321</v>
      </c>
      <c r="G159" s="109"/>
      <c r="H159" s="109" t="n">
        <v>0.11294762841141</v>
      </c>
      <c r="I159" s="99"/>
      <c r="J159" s="99"/>
      <c r="K159" s="109"/>
      <c r="L159" s="99"/>
      <c r="M159" s="109"/>
    </row>
    <row r="160" customFormat="false" ht="13.5" hidden="false" customHeight="false" outlineLevel="0" collapsed="false">
      <c r="A160" s="107" t="s">
        <v>84</v>
      </c>
      <c r="B160" s="107" t="s">
        <v>244</v>
      </c>
      <c r="C160" s="108" t="b">
        <f aca="false">FALSE()</f>
        <v>0</v>
      </c>
      <c r="D160" s="107" t="s">
        <v>186</v>
      </c>
      <c r="E160" s="107" t="s">
        <v>191</v>
      </c>
      <c r="F160" s="99" t="s">
        <v>322</v>
      </c>
      <c r="G160" s="109"/>
      <c r="H160" s="109" t="n">
        <v>0.260568281871298</v>
      </c>
      <c r="I160" s="99"/>
      <c r="J160" s="99"/>
      <c r="K160" s="109"/>
      <c r="L160" s="99"/>
      <c r="M160" s="109"/>
    </row>
    <row r="161" customFormat="false" ht="13.5" hidden="false" customHeight="false" outlineLevel="0" collapsed="false">
      <c r="A161" s="107" t="s">
        <v>84</v>
      </c>
      <c r="B161" s="107" t="s">
        <v>244</v>
      </c>
      <c r="C161" s="108" t="b">
        <f aca="false">TRUE()</f>
        <v>1</v>
      </c>
      <c r="D161" s="107" t="s">
        <v>186</v>
      </c>
      <c r="E161" s="107" t="s">
        <v>191</v>
      </c>
      <c r="F161" s="99" t="s">
        <v>323</v>
      </c>
      <c r="G161" s="109"/>
      <c r="H161" s="109" t="n">
        <v>0.259324013256963</v>
      </c>
      <c r="I161" s="99"/>
      <c r="J161" s="99"/>
      <c r="K161" s="109"/>
      <c r="L161" s="99"/>
      <c r="M161" s="109"/>
    </row>
    <row r="162" customFormat="false" ht="13.5" hidden="false" customHeight="false" outlineLevel="0" collapsed="false">
      <c r="A162" s="107" t="s">
        <v>84</v>
      </c>
      <c r="B162" s="107" t="s">
        <v>244</v>
      </c>
      <c r="C162" s="108" t="b">
        <f aca="false">FALSE()</f>
        <v>0</v>
      </c>
      <c r="D162" s="107" t="s">
        <v>186</v>
      </c>
      <c r="E162" s="107" t="s">
        <v>194</v>
      </c>
      <c r="F162" s="99" t="s">
        <v>324</v>
      </c>
      <c r="G162" s="109"/>
      <c r="H162" s="109" t="n">
        <v>0.912516144680722</v>
      </c>
      <c r="I162" s="99"/>
      <c r="J162" s="99"/>
      <c r="K162" s="109"/>
      <c r="L162" s="99"/>
      <c r="M162" s="109"/>
    </row>
    <row r="163" customFormat="false" ht="13.5" hidden="false" customHeight="false" outlineLevel="0" collapsed="false">
      <c r="A163" s="107" t="s">
        <v>84</v>
      </c>
      <c r="B163" s="107" t="s">
        <v>244</v>
      </c>
      <c r="C163" s="108" t="b">
        <f aca="false">FALSE()</f>
        <v>0</v>
      </c>
      <c r="D163" s="107" t="s">
        <v>197</v>
      </c>
      <c r="E163" s="107" t="s">
        <v>187</v>
      </c>
      <c r="F163" s="99" t="s">
        <v>325</v>
      </c>
      <c r="G163" s="109"/>
      <c r="H163" s="109" t="n">
        <v>0.174984438302477</v>
      </c>
      <c r="I163" s="99"/>
      <c r="J163" s="99"/>
      <c r="K163" s="109"/>
      <c r="L163" s="99"/>
      <c r="M163" s="109"/>
    </row>
    <row r="164" customFormat="false" ht="13.5" hidden="false" customHeight="false" outlineLevel="0" collapsed="false">
      <c r="A164" s="107" t="s">
        <v>84</v>
      </c>
      <c r="B164" s="107" t="s">
        <v>244</v>
      </c>
      <c r="C164" s="108" t="b">
        <f aca="false">TRUE()</f>
        <v>1</v>
      </c>
      <c r="D164" s="107" t="s">
        <v>197</v>
      </c>
      <c r="E164" s="107" t="s">
        <v>187</v>
      </c>
      <c r="F164" s="99" t="s">
        <v>326</v>
      </c>
      <c r="G164" s="109"/>
      <c r="H164" s="109" t="n">
        <v>0.173868301047975</v>
      </c>
      <c r="I164" s="99"/>
      <c r="J164" s="99"/>
      <c r="K164" s="109"/>
      <c r="L164" s="99"/>
      <c r="M164" s="109"/>
    </row>
    <row r="165" customFormat="false" ht="13.5" hidden="false" customHeight="false" outlineLevel="0" collapsed="false">
      <c r="A165" s="107" t="s">
        <v>84</v>
      </c>
      <c r="B165" s="107" t="s">
        <v>244</v>
      </c>
      <c r="C165" s="108" t="b">
        <f aca="false">FALSE()</f>
        <v>0</v>
      </c>
      <c r="D165" s="107" t="s">
        <v>197</v>
      </c>
      <c r="E165" s="107" t="s">
        <v>194</v>
      </c>
      <c r="F165" s="99" t="s">
        <v>327</v>
      </c>
      <c r="G165" s="109"/>
      <c r="H165" s="109" t="n">
        <v>1.46626250198016</v>
      </c>
      <c r="I165" s="99"/>
      <c r="J165" s="99"/>
      <c r="K165" s="109"/>
      <c r="L165" s="99"/>
      <c r="M165" s="109"/>
    </row>
    <row r="166" customFormat="false" ht="13.5" hidden="false" customHeight="false" outlineLevel="0" collapsed="false">
      <c r="A166" s="107" t="s">
        <v>84</v>
      </c>
      <c r="B166" s="107" t="s">
        <v>255</v>
      </c>
      <c r="C166" s="108" t="b">
        <f aca="false">FALSE()</f>
        <v>0</v>
      </c>
      <c r="D166" s="107" t="s">
        <v>186</v>
      </c>
      <c r="E166" s="107" t="s">
        <v>187</v>
      </c>
      <c r="F166" s="99" t="s">
        <v>328</v>
      </c>
      <c r="G166" s="109"/>
      <c r="H166" s="109" t="n">
        <v>0.0718518476628392</v>
      </c>
      <c r="I166" s="99"/>
      <c r="J166" s="99"/>
      <c r="K166" s="109"/>
      <c r="L166" s="99"/>
      <c r="M166" s="109"/>
    </row>
    <row r="167" customFormat="false" ht="13.5" hidden="false" customHeight="false" outlineLevel="0" collapsed="false">
      <c r="A167" s="107" t="s">
        <v>84</v>
      </c>
      <c r="B167" s="107" t="s">
        <v>255</v>
      </c>
      <c r="C167" s="108" t="b">
        <f aca="false">TRUE()</f>
        <v>1</v>
      </c>
      <c r="D167" s="107" t="s">
        <v>186</v>
      </c>
      <c r="E167" s="107" t="s">
        <v>187</v>
      </c>
      <c r="F167" s="99" t="s">
        <v>329</v>
      </c>
      <c r="G167" s="109"/>
      <c r="H167" s="109" t="n">
        <v>0.0718516896887158</v>
      </c>
      <c r="I167" s="99"/>
      <c r="J167" s="99"/>
      <c r="K167" s="109"/>
      <c r="L167" s="99"/>
      <c r="M167" s="109"/>
    </row>
    <row r="168" customFormat="false" ht="13.5" hidden="false" customHeight="false" outlineLevel="0" collapsed="false">
      <c r="A168" s="107" t="s">
        <v>84</v>
      </c>
      <c r="B168" s="107" t="s">
        <v>255</v>
      </c>
      <c r="C168" s="108" t="b">
        <f aca="false">FALSE()</f>
        <v>0</v>
      </c>
      <c r="D168" s="107" t="s">
        <v>186</v>
      </c>
      <c r="E168" s="107" t="s">
        <v>191</v>
      </c>
      <c r="F168" s="99" t="s">
        <v>330</v>
      </c>
      <c r="G168" s="109"/>
      <c r="H168" s="109" t="n">
        <v>0.121273796871821</v>
      </c>
      <c r="I168" s="99"/>
      <c r="J168" s="99"/>
      <c r="K168" s="109"/>
      <c r="L168" s="99"/>
      <c r="M168" s="109"/>
    </row>
    <row r="169" customFormat="false" ht="13.5" hidden="false" customHeight="false" outlineLevel="0" collapsed="false">
      <c r="A169" s="107" t="s">
        <v>84</v>
      </c>
      <c r="B169" s="107" t="s">
        <v>255</v>
      </c>
      <c r="C169" s="108" t="b">
        <f aca="false">TRUE()</f>
        <v>1</v>
      </c>
      <c r="D169" s="107" t="s">
        <v>186</v>
      </c>
      <c r="E169" s="107" t="s">
        <v>191</v>
      </c>
      <c r="F169" s="99" t="s">
        <v>331</v>
      </c>
      <c r="G169" s="109"/>
      <c r="H169" s="109" t="n">
        <v>0.121273600877602</v>
      </c>
      <c r="I169" s="99"/>
      <c r="J169" s="99"/>
      <c r="K169" s="109"/>
      <c r="L169" s="99"/>
      <c r="M169" s="109"/>
    </row>
    <row r="170" customFormat="false" ht="13.5" hidden="false" customHeight="false" outlineLevel="0" collapsed="false">
      <c r="A170" s="107" t="s">
        <v>84</v>
      </c>
      <c r="B170" s="107" t="s">
        <v>255</v>
      </c>
      <c r="C170" s="108" t="b">
        <f aca="false">FALSE()</f>
        <v>0</v>
      </c>
      <c r="D170" s="107" t="s">
        <v>186</v>
      </c>
      <c r="E170" s="107" t="s">
        <v>194</v>
      </c>
      <c r="F170" s="99" t="s">
        <v>332</v>
      </c>
      <c r="G170" s="109"/>
      <c r="H170" s="109" t="n">
        <v>0.475073333131925</v>
      </c>
      <c r="I170" s="99"/>
      <c r="J170" s="99"/>
      <c r="K170" s="109"/>
      <c r="L170" s="99"/>
      <c r="M170" s="109"/>
    </row>
    <row r="171" customFormat="false" ht="13.5" hidden="false" customHeight="false" outlineLevel="0" collapsed="false">
      <c r="A171" s="107" t="s">
        <v>84</v>
      </c>
      <c r="B171" s="107" t="s">
        <v>255</v>
      </c>
      <c r="C171" s="108" t="b">
        <f aca="false">TRUE()</f>
        <v>1</v>
      </c>
      <c r="D171" s="107" t="s">
        <v>186</v>
      </c>
      <c r="E171" s="107" t="s">
        <v>194</v>
      </c>
      <c r="F171" s="99" t="s">
        <v>333</v>
      </c>
      <c r="G171" s="109"/>
      <c r="H171" s="109" t="n">
        <v>0.475047188437257</v>
      </c>
      <c r="I171" s="99"/>
      <c r="J171" s="99"/>
      <c r="K171" s="109"/>
      <c r="L171" s="99"/>
      <c r="M171" s="109"/>
    </row>
    <row r="172" customFormat="false" ht="13.5" hidden="false" customHeight="false" outlineLevel="0" collapsed="false">
      <c r="A172" s="107" t="s">
        <v>84</v>
      </c>
      <c r="B172" s="107" t="s">
        <v>255</v>
      </c>
      <c r="C172" s="108" t="b">
        <f aca="false">FALSE()</f>
        <v>0</v>
      </c>
      <c r="D172" s="107" t="s">
        <v>197</v>
      </c>
      <c r="E172" s="107" t="s">
        <v>187</v>
      </c>
      <c r="F172" s="99" t="s">
        <v>334</v>
      </c>
      <c r="G172" s="109"/>
      <c r="H172" s="109" t="n">
        <v>0.117718601987907</v>
      </c>
      <c r="I172" s="99"/>
      <c r="J172" s="99"/>
      <c r="K172" s="109"/>
      <c r="L172" s="99"/>
      <c r="M172" s="109"/>
    </row>
    <row r="173" customFormat="false" ht="13.5" hidden="false" customHeight="false" outlineLevel="0" collapsed="false">
      <c r="A173" s="107" t="s">
        <v>84</v>
      </c>
      <c r="B173" s="107" t="s">
        <v>255</v>
      </c>
      <c r="C173" s="108" t="b">
        <f aca="false">TRUE()</f>
        <v>1</v>
      </c>
      <c r="D173" s="107" t="s">
        <v>197</v>
      </c>
      <c r="E173" s="107" t="s">
        <v>187</v>
      </c>
      <c r="F173" s="99" t="s">
        <v>335</v>
      </c>
      <c r="G173" s="109"/>
      <c r="H173" s="109" t="n">
        <v>0.117718400270514</v>
      </c>
      <c r="I173" s="99"/>
      <c r="J173" s="99"/>
      <c r="K173" s="109"/>
      <c r="L173" s="99"/>
      <c r="M173" s="109"/>
    </row>
    <row r="174" customFormat="false" ht="13.5" hidden="false" customHeight="false" outlineLevel="0" collapsed="false">
      <c r="A174" s="107" t="s">
        <v>84</v>
      </c>
      <c r="B174" s="107" t="s">
        <v>255</v>
      </c>
      <c r="C174" s="108" t="b">
        <f aca="false">FALSE()</f>
        <v>0</v>
      </c>
      <c r="D174" s="107" t="s">
        <v>197</v>
      </c>
      <c r="E174" s="107" t="s">
        <v>191</v>
      </c>
      <c r="F174" s="99" t="s">
        <v>336</v>
      </c>
      <c r="G174" s="109"/>
      <c r="H174" s="109" t="n">
        <v>0.215066001006055</v>
      </c>
      <c r="I174" s="99"/>
      <c r="J174" s="99"/>
      <c r="K174" s="109"/>
      <c r="L174" s="99"/>
      <c r="M174" s="109"/>
    </row>
    <row r="175" customFormat="false" ht="13.5" hidden="false" customHeight="false" outlineLevel="0" collapsed="false">
      <c r="A175" s="107" t="s">
        <v>84</v>
      </c>
      <c r="B175" s="107" t="s">
        <v>255</v>
      </c>
      <c r="C175" s="108" t="b">
        <f aca="false">TRUE()</f>
        <v>1</v>
      </c>
      <c r="D175" s="107" t="s">
        <v>197</v>
      </c>
      <c r="E175" s="107" t="s">
        <v>191</v>
      </c>
      <c r="F175" s="99" t="s">
        <v>337</v>
      </c>
      <c r="G175" s="109"/>
      <c r="H175" s="109" t="n">
        <v>0.215065742562393</v>
      </c>
      <c r="I175" s="99"/>
      <c r="J175" s="99"/>
      <c r="K175" s="109"/>
      <c r="L175" s="99"/>
      <c r="M175" s="109"/>
    </row>
    <row r="176" customFormat="false" ht="13.5" hidden="false" customHeight="false" outlineLevel="0" collapsed="false">
      <c r="A176" s="107" t="s">
        <v>84</v>
      </c>
      <c r="B176" s="107" t="s">
        <v>255</v>
      </c>
      <c r="C176" s="108" t="b">
        <f aca="false">FALSE()</f>
        <v>0</v>
      </c>
      <c r="D176" s="107" t="s">
        <v>197</v>
      </c>
      <c r="E176" s="107" t="s">
        <v>194</v>
      </c>
      <c r="F176" s="99" t="s">
        <v>338</v>
      </c>
      <c r="G176" s="109"/>
      <c r="H176" s="109" t="n">
        <v>0.8193933825905</v>
      </c>
      <c r="I176" s="99"/>
      <c r="J176" s="99"/>
      <c r="K176" s="109"/>
      <c r="L176" s="99"/>
      <c r="M176" s="109"/>
    </row>
    <row r="177" customFormat="false" ht="13.5" hidden="false" customHeight="false" outlineLevel="0" collapsed="false">
      <c r="A177" s="107" t="s">
        <v>84</v>
      </c>
      <c r="B177" s="107" t="s">
        <v>269</v>
      </c>
      <c r="C177" s="108" t="b">
        <f aca="false">FALSE()</f>
        <v>0</v>
      </c>
      <c r="D177" s="107" t="s">
        <v>186</v>
      </c>
      <c r="E177" s="107" t="s">
        <v>187</v>
      </c>
      <c r="F177" s="99" t="s">
        <v>339</v>
      </c>
      <c r="G177" s="109"/>
      <c r="H177" s="109" t="n">
        <v>0.102384670976422</v>
      </c>
      <c r="I177" s="99"/>
      <c r="J177" s="99"/>
      <c r="K177" s="109"/>
      <c r="L177" s="99"/>
      <c r="M177" s="109"/>
    </row>
    <row r="178" customFormat="false" ht="13.5" hidden="false" customHeight="false" outlineLevel="0" collapsed="false">
      <c r="A178" s="107" t="s">
        <v>84</v>
      </c>
      <c r="B178" s="107" t="s">
        <v>269</v>
      </c>
      <c r="C178" s="108" t="b">
        <f aca="false">TRUE()</f>
        <v>1</v>
      </c>
      <c r="D178" s="107" t="s">
        <v>186</v>
      </c>
      <c r="E178" s="107" t="s">
        <v>187</v>
      </c>
      <c r="F178" s="99" t="s">
        <v>340</v>
      </c>
      <c r="G178" s="109"/>
      <c r="H178" s="109" t="n">
        <v>0.10215299058787</v>
      </c>
      <c r="I178" s="99"/>
      <c r="J178" s="99"/>
      <c r="K178" s="109"/>
      <c r="L178" s="99"/>
      <c r="M178" s="109"/>
    </row>
    <row r="179" customFormat="false" ht="13.5" hidden="false" customHeight="false" outlineLevel="0" collapsed="false">
      <c r="A179" s="107" t="s">
        <v>84</v>
      </c>
      <c r="B179" s="107" t="s">
        <v>269</v>
      </c>
      <c r="C179" s="108" t="b">
        <f aca="false">FALSE()</f>
        <v>0</v>
      </c>
      <c r="D179" s="107" t="s">
        <v>186</v>
      </c>
      <c r="E179" s="107" t="s">
        <v>191</v>
      </c>
      <c r="F179" s="99" t="s">
        <v>341</v>
      </c>
      <c r="G179" s="109"/>
      <c r="H179" s="109" t="n">
        <v>0.405164707048283</v>
      </c>
      <c r="I179" s="99"/>
      <c r="J179" s="99"/>
      <c r="K179" s="109"/>
      <c r="L179" s="99"/>
      <c r="M179" s="109"/>
    </row>
    <row r="180" customFormat="false" ht="13.5" hidden="false" customHeight="false" outlineLevel="0" collapsed="false">
      <c r="A180" s="107" t="s">
        <v>84</v>
      </c>
      <c r="B180" s="107" t="s">
        <v>269</v>
      </c>
      <c r="C180" s="108" t="b">
        <f aca="false">TRUE()</f>
        <v>1</v>
      </c>
      <c r="D180" s="107" t="s">
        <v>186</v>
      </c>
      <c r="E180" s="107" t="s">
        <v>191</v>
      </c>
      <c r="F180" s="99" t="s">
        <v>342</v>
      </c>
      <c r="G180" s="109"/>
      <c r="H180" s="109" t="n">
        <v>0.403456067248836</v>
      </c>
      <c r="I180" s="99"/>
      <c r="J180" s="99"/>
      <c r="K180" s="109"/>
      <c r="L180" s="99"/>
      <c r="M180" s="109"/>
    </row>
    <row r="181" customFormat="false" ht="13.5" hidden="false" customHeight="false" outlineLevel="0" collapsed="false">
      <c r="A181" s="107" t="s">
        <v>84</v>
      </c>
      <c r="B181" s="107" t="s">
        <v>269</v>
      </c>
      <c r="C181" s="108" t="b">
        <f aca="false">FALSE()</f>
        <v>0</v>
      </c>
      <c r="D181" s="107" t="s">
        <v>186</v>
      </c>
      <c r="E181" s="107" t="s">
        <v>194</v>
      </c>
      <c r="F181" s="99" t="s">
        <v>343</v>
      </c>
      <c r="G181" s="109"/>
      <c r="H181" s="109" t="n">
        <v>0.753171539939856</v>
      </c>
      <c r="I181" s="99"/>
      <c r="J181" s="99"/>
      <c r="K181" s="109"/>
      <c r="L181" s="99"/>
      <c r="M181" s="109"/>
    </row>
    <row r="182" customFormat="false" ht="13.5" hidden="false" customHeight="false" outlineLevel="0" collapsed="false">
      <c r="A182" s="107" t="s">
        <v>84</v>
      </c>
      <c r="B182" s="107" t="s">
        <v>269</v>
      </c>
      <c r="C182" s="108" t="b">
        <f aca="false">TRUE()</f>
        <v>1</v>
      </c>
      <c r="D182" s="107" t="s">
        <v>186</v>
      </c>
      <c r="E182" s="107" t="s">
        <v>194</v>
      </c>
      <c r="F182" s="99" t="s">
        <v>344</v>
      </c>
      <c r="G182" s="109"/>
      <c r="H182" s="109" t="n">
        <v>0.749683512627762</v>
      </c>
      <c r="I182" s="99"/>
      <c r="J182" s="99"/>
      <c r="K182" s="109"/>
      <c r="L182" s="99"/>
      <c r="M182" s="109"/>
    </row>
    <row r="183" customFormat="false" ht="13.5" hidden="false" customHeight="false" outlineLevel="0" collapsed="false">
      <c r="A183" s="107" t="s">
        <v>84</v>
      </c>
      <c r="B183" s="107" t="s">
        <v>269</v>
      </c>
      <c r="C183" s="108" t="b">
        <f aca="false">TRUE()</f>
        <v>1</v>
      </c>
      <c r="D183" s="107" t="s">
        <v>197</v>
      </c>
      <c r="E183" s="107" t="s">
        <v>187</v>
      </c>
      <c r="F183" s="99" t="s">
        <v>345</v>
      </c>
      <c r="G183" s="109"/>
      <c r="H183" s="109" t="n">
        <v>0.174219810587884</v>
      </c>
      <c r="I183" s="99"/>
      <c r="J183" s="99"/>
      <c r="K183" s="109"/>
      <c r="L183" s="99"/>
      <c r="M183" s="109"/>
    </row>
    <row r="184" customFormat="false" ht="13.5" hidden="false" customHeight="false" outlineLevel="0" collapsed="false">
      <c r="A184" s="107" t="s">
        <v>84</v>
      </c>
      <c r="B184" s="107" t="s">
        <v>269</v>
      </c>
      <c r="C184" s="108" t="b">
        <f aca="false">TRUE()</f>
        <v>1</v>
      </c>
      <c r="D184" s="107" t="s">
        <v>197</v>
      </c>
      <c r="E184" s="107" t="s">
        <v>191</v>
      </c>
      <c r="F184" s="99" t="s">
        <v>346</v>
      </c>
      <c r="G184" s="109"/>
      <c r="H184" s="109" t="n">
        <v>0.759342126235254</v>
      </c>
      <c r="I184" s="99"/>
      <c r="J184" s="109"/>
      <c r="K184" s="109"/>
      <c r="L184" s="109"/>
      <c r="M184" s="109"/>
    </row>
    <row r="185" customFormat="false" ht="13.5" hidden="false" customHeight="false" outlineLevel="0" collapsed="false">
      <c r="A185" s="107" t="s">
        <v>84</v>
      </c>
      <c r="B185" s="107" t="s">
        <v>269</v>
      </c>
      <c r="C185" s="108" t="b">
        <f aca="false">FALSE()</f>
        <v>0</v>
      </c>
      <c r="D185" s="107" t="s">
        <v>197</v>
      </c>
      <c r="E185" s="107" t="s">
        <v>194</v>
      </c>
      <c r="F185" s="99" t="s">
        <v>347</v>
      </c>
      <c r="G185" s="109"/>
      <c r="H185" s="109" t="n">
        <v>1.24806514778204</v>
      </c>
      <c r="I185" s="99"/>
      <c r="J185" s="109"/>
      <c r="K185" s="109"/>
      <c r="L185" s="109"/>
      <c r="M185" s="109"/>
    </row>
    <row r="186" customFormat="false" ht="13.5" hidden="false" customHeight="false" outlineLevel="0" collapsed="false">
      <c r="A186" s="107" t="s">
        <v>348</v>
      </c>
      <c r="B186" s="107" t="s">
        <v>348</v>
      </c>
      <c r="C186" s="107" t="s">
        <v>348</v>
      </c>
      <c r="D186" s="107" t="s">
        <v>348</v>
      </c>
      <c r="E186" s="110" t="s">
        <v>349</v>
      </c>
      <c r="F186" s="99" t="str">
        <f aca="false">"|"&amp;"|"&amp;"|"&amp;E186</f>
        <v>|||Greenspace</v>
      </c>
      <c r="G186" s="111"/>
      <c r="H186" s="109" t="n">
        <v>0.02</v>
      </c>
      <c r="I186" s="99"/>
      <c r="J186" s="99"/>
      <c r="K186" s="99"/>
      <c r="L186" s="99"/>
      <c r="M186" s="99"/>
    </row>
    <row r="187" customFormat="false" ht="13.5" hidden="false" customHeight="false" outlineLevel="0" collapsed="false">
      <c r="A187" s="107" t="s">
        <v>348</v>
      </c>
      <c r="B187" s="107" t="s">
        <v>348</v>
      </c>
      <c r="C187" s="107" t="s">
        <v>348</v>
      </c>
      <c r="D187" s="107" t="s">
        <v>348</v>
      </c>
      <c r="E187" s="110" t="s">
        <v>350</v>
      </c>
      <c r="F187" s="99" t="str">
        <f aca="false">"|"&amp;"|"&amp;"|"&amp;E187</f>
        <v>|||Community food growing</v>
      </c>
      <c r="G187" s="109"/>
      <c r="H187" s="109" t="n">
        <f aca="false">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0.0920748878092172</v>
      </c>
      <c r="I187" s="99"/>
      <c r="J187" s="99"/>
      <c r="K187" s="99"/>
      <c r="L187" s="99"/>
      <c r="M187" s="99"/>
    </row>
    <row r="188" customFormat="false" ht="13.5" hidden="false" customHeight="false" outlineLevel="0" collapsed="false">
      <c r="A188" s="107" t="s">
        <v>348</v>
      </c>
      <c r="B188" s="107" t="s">
        <v>348</v>
      </c>
      <c r="C188" s="107" t="s">
        <v>348</v>
      </c>
      <c r="D188" s="107" t="s">
        <v>348</v>
      </c>
      <c r="E188" s="110" t="s">
        <v>351</v>
      </c>
      <c r="F188" s="99" t="str">
        <f aca="false">"|"&amp;"|"&amp;"|"&amp;E188</f>
        <v>|||Woodland</v>
      </c>
      <c r="G188" s="111"/>
      <c r="H188" s="109" t="n">
        <v>0.02</v>
      </c>
      <c r="I188" s="99"/>
      <c r="J188" s="99"/>
      <c r="K188" s="99"/>
      <c r="L188" s="99"/>
      <c r="M188" s="99"/>
    </row>
    <row r="189" customFormat="false" ht="13.5" hidden="false" customHeight="false" outlineLevel="0" collapsed="false">
      <c r="A189" s="107" t="s">
        <v>348</v>
      </c>
      <c r="B189" s="107" t="s">
        <v>348</v>
      </c>
      <c r="C189" s="107" t="s">
        <v>348</v>
      </c>
      <c r="D189" s="107" t="s">
        <v>348</v>
      </c>
      <c r="E189" s="110" t="s">
        <v>352</v>
      </c>
      <c r="F189" s="99" t="str">
        <f aca="false">"|"&amp;"|"&amp;"|"&amp;E189</f>
        <v>|||Shrub</v>
      </c>
      <c r="G189" s="111"/>
      <c r="H189" s="109" t="n">
        <v>0.02</v>
      </c>
      <c r="I189" s="99"/>
      <c r="J189" s="99"/>
      <c r="K189" s="99"/>
      <c r="L189" s="99"/>
      <c r="M189" s="99"/>
    </row>
    <row r="190" customFormat="false" ht="13.5" hidden="false" customHeight="false" outlineLevel="0" collapsed="false">
      <c r="A190" s="107" t="s">
        <v>348</v>
      </c>
      <c r="B190" s="107" t="s">
        <v>348</v>
      </c>
      <c r="C190" s="107" t="s">
        <v>348</v>
      </c>
      <c r="D190" s="107" t="s">
        <v>348</v>
      </c>
      <c r="E190" s="110" t="s">
        <v>353</v>
      </c>
      <c r="F190" s="99" t="str">
        <f aca="false">"|"&amp;"|"&amp;"|"&amp;E190</f>
        <v>|||Water</v>
      </c>
      <c r="G190" s="111"/>
      <c r="H190" s="109" t="n">
        <v>0</v>
      </c>
      <c r="I190" s="99"/>
      <c r="J190" s="99"/>
      <c r="K190" s="99"/>
      <c r="L190" s="99"/>
      <c r="M190" s="99"/>
    </row>
    <row r="191" customFormat="false" ht="13.5" hidden="false" customHeight="false" outlineLevel="0" collapsed="false">
      <c r="A191" s="107" t="s">
        <v>348</v>
      </c>
      <c r="B191" s="107" t="s">
        <v>348</v>
      </c>
      <c r="C191" s="107" t="s">
        <v>348</v>
      </c>
      <c r="D191" s="107" t="s">
        <v>348</v>
      </c>
      <c r="E191" s="99" t="s">
        <v>96</v>
      </c>
      <c r="F191" s="99" t="str">
        <f aca="false">"|"&amp;"|"&amp;"|"&amp;E191</f>
        <v>|||Residential urban land</v>
      </c>
      <c r="G191" s="109"/>
      <c r="H191" s="109" t="n">
        <f aca="false">VLOOKUP(Nutrients_from_current_land_use!B7,Value_look_up_tables!A197:I219,9,FALSE())</f>
        <v>1.6513689269</v>
      </c>
      <c r="I191" s="99"/>
      <c r="J191" s="99"/>
      <c r="K191" s="99"/>
      <c r="L191" s="99"/>
      <c r="M191" s="99"/>
    </row>
    <row r="192" customFormat="false" ht="27.75" hidden="false" customHeight="true" outlineLevel="0" collapsed="false">
      <c r="A192" s="107" t="s">
        <v>348</v>
      </c>
      <c r="B192" s="107" t="s">
        <v>348</v>
      </c>
      <c r="C192" s="107" t="s">
        <v>348</v>
      </c>
      <c r="D192" s="107" t="s">
        <v>348</v>
      </c>
      <c r="E192" s="99" t="s">
        <v>354</v>
      </c>
      <c r="F192" s="99" t="str">
        <f aca="false">"|"&amp;"|"&amp;"|"&amp;E192</f>
        <v>|||Commercial/industrial urban land</v>
      </c>
      <c r="G192" s="109"/>
      <c r="H192" s="109" t="n">
        <f aca="false">VLOOKUP(Nutrients_from_current_land_use!B7,Value_look_up_tables!A197:K219,10,FALSE())</f>
        <v>1.208318727</v>
      </c>
      <c r="I192" s="99"/>
      <c r="J192" s="99"/>
      <c r="K192" s="99"/>
      <c r="L192" s="99"/>
      <c r="M192" s="99"/>
    </row>
    <row r="193" customFormat="false" ht="13.5" hidden="false" customHeight="false" outlineLevel="0" collapsed="false">
      <c r="A193" s="107" t="s">
        <v>348</v>
      </c>
      <c r="B193" s="107" t="s">
        <v>348</v>
      </c>
      <c r="C193" s="107" t="s">
        <v>348</v>
      </c>
      <c r="D193" s="107" t="s">
        <v>348</v>
      </c>
      <c r="E193" s="99" t="s">
        <v>355</v>
      </c>
      <c r="F193" s="99" t="str">
        <f aca="false">"|"&amp;"|"&amp;"|"&amp;E193</f>
        <v>|||Open urban land</v>
      </c>
      <c r="G193" s="109"/>
      <c r="H193" s="109" t="n">
        <f aca="false">VLOOKUP(Nutrients_from_current_land_use!B7,Value_look_up_tables!A197:N219,11,FALSE())</f>
        <v>0.8861003998</v>
      </c>
      <c r="I193" s="99"/>
      <c r="J193" s="99"/>
      <c r="K193" s="99"/>
      <c r="L193" s="99"/>
      <c r="M193" s="99"/>
    </row>
    <row r="194" customFormat="false" ht="13.5" hidden="false" customHeight="false" outlineLevel="0" collapsed="false">
      <c r="A194" s="65"/>
      <c r="B194" s="65"/>
      <c r="C194" s="65"/>
      <c r="D194" s="65"/>
      <c r="E194" s="65"/>
      <c r="F194" s="65"/>
      <c r="G194" s="112"/>
      <c r="H194" s="112"/>
      <c r="I194" s="65"/>
      <c r="J194" s="65"/>
      <c r="K194" s="65"/>
      <c r="L194" s="65"/>
      <c r="M194" s="65"/>
    </row>
    <row r="195" customFormat="false" ht="37.5" hidden="false" customHeight="true" outlineLevel="0" collapsed="false">
      <c r="A195" s="93" t="s">
        <v>356</v>
      </c>
      <c r="B195" s="113"/>
      <c r="C195" s="65"/>
      <c r="D195" s="65"/>
      <c r="E195" s="65"/>
      <c r="F195" s="65"/>
      <c r="G195" s="112"/>
      <c r="H195" s="112"/>
      <c r="I195" s="65"/>
      <c r="J195" s="65"/>
      <c r="K195" s="65"/>
      <c r="L195" s="65"/>
      <c r="M195" s="65"/>
    </row>
    <row r="196" customFormat="false" ht="69.75" hidden="false" customHeight="true" outlineLevel="0" collapsed="false">
      <c r="A196" s="106" t="s">
        <v>357</v>
      </c>
      <c r="B196" s="106" t="s">
        <v>358</v>
      </c>
      <c r="C196" s="106" t="s">
        <v>359</v>
      </c>
      <c r="D196" s="106" t="s">
        <v>360</v>
      </c>
      <c r="E196" s="106" t="s">
        <v>361</v>
      </c>
      <c r="F196" s="106" t="s">
        <v>362</v>
      </c>
      <c r="G196" s="106" t="s">
        <v>363</v>
      </c>
      <c r="H196" s="106" t="s">
        <v>364</v>
      </c>
      <c r="I196" s="106" t="s">
        <v>365</v>
      </c>
      <c r="J196" s="106" t="s">
        <v>366</v>
      </c>
      <c r="K196" s="106" t="s">
        <v>367</v>
      </c>
      <c r="L196" s="53"/>
      <c r="M196" s="53"/>
    </row>
    <row r="197" customFormat="false" ht="13.5" hidden="false" customHeight="false" outlineLevel="0" collapsed="false">
      <c r="A197" s="92" t="s">
        <v>368</v>
      </c>
      <c r="B197" s="114" t="n">
        <v>516.5</v>
      </c>
      <c r="C197" s="92" t="s">
        <v>369</v>
      </c>
      <c r="D197" s="114" t="n">
        <v>47.3663264202098</v>
      </c>
      <c r="E197" s="114" t="n">
        <v>63.9463264202098</v>
      </c>
      <c r="F197" s="114" t="n">
        <v>1.00305301143757</v>
      </c>
      <c r="G197" s="114" t="n">
        <v>0.733941227881151</v>
      </c>
      <c r="H197" s="114" t="n">
        <v>0.538223567112844</v>
      </c>
      <c r="I197" s="114" t="n">
        <v>1.00305301143757</v>
      </c>
      <c r="J197" s="114" t="n">
        <v>0.733941227881151</v>
      </c>
      <c r="K197" s="114" t="n">
        <v>0.538223567112844</v>
      </c>
      <c r="L197" s="115"/>
      <c r="M197" s="115"/>
    </row>
    <row r="198" customFormat="false" ht="13.5" hidden="false" customHeight="false" outlineLevel="0" collapsed="false">
      <c r="A198" s="92" t="s">
        <v>370</v>
      </c>
      <c r="B198" s="114" t="n">
        <v>537.55</v>
      </c>
      <c r="C198" s="92" t="s">
        <v>369</v>
      </c>
      <c r="D198" s="114" t="n">
        <v>47.6055095733137</v>
      </c>
      <c r="E198" s="114" t="n">
        <v>64.1855095733137</v>
      </c>
      <c r="F198" s="114" t="n">
        <v>1.04920400851653</v>
      </c>
      <c r="G198" s="114" t="n">
        <v>0.767710250134043</v>
      </c>
      <c r="H198" s="114" t="n">
        <v>0.562987516764965</v>
      </c>
      <c r="I198" s="114" t="n">
        <v>1.04920400851653</v>
      </c>
      <c r="J198" s="114" t="n">
        <v>0.767710250134043</v>
      </c>
      <c r="K198" s="114" t="n">
        <v>0.562987516764965</v>
      </c>
      <c r="L198" s="115"/>
      <c r="M198" s="115"/>
    </row>
    <row r="199" customFormat="false" ht="13.5" hidden="false" customHeight="false" outlineLevel="0" collapsed="false">
      <c r="A199" s="92" t="s">
        <v>371</v>
      </c>
      <c r="B199" s="114" t="n">
        <v>562.55</v>
      </c>
      <c r="C199" s="92" t="s">
        <v>369</v>
      </c>
      <c r="D199" s="114" t="n">
        <v>47.8624816470968</v>
      </c>
      <c r="E199" s="114" t="n">
        <v>64.4424816470968</v>
      </c>
      <c r="F199" s="114" t="n">
        <v>1.10392660107355</v>
      </c>
      <c r="G199" s="114" t="n">
        <v>0.807751171517229</v>
      </c>
      <c r="H199" s="114" t="n">
        <v>0.592350859112635</v>
      </c>
      <c r="I199" s="114" t="n">
        <v>1.10392660107355</v>
      </c>
      <c r="J199" s="114" t="n">
        <v>0.807751171517229</v>
      </c>
      <c r="K199" s="114" t="n">
        <v>0.592350859112635</v>
      </c>
      <c r="L199" s="115"/>
      <c r="M199" s="115"/>
    </row>
    <row r="200" customFormat="false" ht="13.5" hidden="false" customHeight="false" outlineLevel="0" collapsed="false">
      <c r="A200" s="92" t="s">
        <v>372</v>
      </c>
      <c r="B200" s="114" t="n">
        <v>587.55</v>
      </c>
      <c r="C200" s="92" t="s">
        <v>369</v>
      </c>
      <c r="D200" s="114" t="n">
        <v>48.0897204289799</v>
      </c>
      <c r="E200" s="114" t="n">
        <v>64.6697204289799</v>
      </c>
      <c r="F200" s="114" t="n">
        <v>1.15845972475993</v>
      </c>
      <c r="G200" s="114" t="n">
        <v>0.847653457141414</v>
      </c>
      <c r="H200" s="114" t="n">
        <v>0.621612535237037</v>
      </c>
      <c r="I200" s="114" t="n">
        <v>1.15845972475993</v>
      </c>
      <c r="J200" s="114" t="n">
        <v>0.847653457141414</v>
      </c>
      <c r="K200" s="114" t="n">
        <v>0.621612535237037</v>
      </c>
      <c r="L200" s="115"/>
      <c r="M200" s="115"/>
    </row>
    <row r="201" customFormat="false" ht="13.5" hidden="false" customHeight="false" outlineLevel="0" collapsed="false">
      <c r="A201" s="92" t="s">
        <v>373</v>
      </c>
      <c r="B201" s="114" t="n">
        <v>612.55</v>
      </c>
      <c r="C201" s="92" t="s">
        <v>374</v>
      </c>
      <c r="D201" s="114" t="n">
        <v>48.286892468963</v>
      </c>
      <c r="E201" s="114" t="n">
        <v>64.866892468963</v>
      </c>
      <c r="F201" s="114" t="n">
        <v>1.21270357525639</v>
      </c>
      <c r="G201" s="114" t="n">
        <v>0.887344079455898</v>
      </c>
      <c r="H201" s="114" t="n">
        <v>0.650718991600992</v>
      </c>
      <c r="I201" s="114" t="n">
        <v>1.21270357525639</v>
      </c>
      <c r="J201" s="114" t="n">
        <v>0.887344079455898</v>
      </c>
      <c r="K201" s="114" t="n">
        <v>0.650718991600992</v>
      </c>
      <c r="L201" s="115"/>
      <c r="M201" s="115"/>
    </row>
    <row r="202" customFormat="false" ht="13.5" hidden="false" customHeight="false" outlineLevel="0" collapsed="false">
      <c r="A202" s="92" t="s">
        <v>375</v>
      </c>
      <c r="B202" s="114" t="n">
        <v>637.55</v>
      </c>
      <c r="C202" s="92" t="s">
        <v>374</v>
      </c>
      <c r="D202" s="114" t="n">
        <v>48.4536643170461</v>
      </c>
      <c r="E202" s="114" t="n">
        <v>65.0336643170461</v>
      </c>
      <c r="F202" s="114" t="n">
        <v>1.26655698109864</v>
      </c>
      <c r="G202" s="114" t="n">
        <v>0.926749010559982</v>
      </c>
      <c r="H202" s="114" t="n">
        <v>0.67961594107732</v>
      </c>
      <c r="I202" s="114" t="n">
        <v>1.26655698109864</v>
      </c>
      <c r="J202" s="114" t="n">
        <v>0.926749010559982</v>
      </c>
      <c r="K202" s="114" t="n">
        <v>0.67961594107732</v>
      </c>
      <c r="L202" s="115"/>
      <c r="M202" s="115"/>
    </row>
    <row r="203" customFormat="false" ht="13.5" hidden="false" customHeight="false" outlineLevel="0" collapsed="false">
      <c r="A203" s="92" t="s">
        <v>376</v>
      </c>
      <c r="B203" s="114" t="n">
        <v>662.55</v>
      </c>
      <c r="C203" s="92" t="s">
        <v>374</v>
      </c>
      <c r="D203" s="114" t="n">
        <v>48.5897025232292</v>
      </c>
      <c r="E203" s="114" t="n">
        <v>65.1697025232292</v>
      </c>
      <c r="F203" s="114" t="n">
        <v>1.31991740367739</v>
      </c>
      <c r="G203" s="114" t="n">
        <v>0.965793222202965</v>
      </c>
      <c r="H203" s="114" t="n">
        <v>0.708248362948841</v>
      </c>
      <c r="I203" s="114" t="n">
        <v>1.31991740367739</v>
      </c>
      <c r="J203" s="114" t="n">
        <v>0.965793222202965</v>
      </c>
      <c r="K203" s="114" t="n">
        <v>0.708248362948841</v>
      </c>
      <c r="L203" s="115"/>
      <c r="M203" s="115"/>
    </row>
    <row r="204" customFormat="false" ht="13.5" hidden="false" customHeight="false" outlineLevel="0" collapsed="false">
      <c r="A204" s="92" t="s">
        <v>377</v>
      </c>
      <c r="B204" s="114" t="n">
        <v>687.55</v>
      </c>
      <c r="C204" s="92" t="s">
        <v>374</v>
      </c>
      <c r="D204" s="114" t="n">
        <v>48.6946736375123</v>
      </c>
      <c r="E204" s="114" t="n">
        <v>65.2746736375123</v>
      </c>
      <c r="F204" s="114" t="n">
        <v>1.37268093723834</v>
      </c>
      <c r="G204" s="114" t="n">
        <v>1.00440068578415</v>
      </c>
      <c r="H204" s="114" t="n">
        <v>0.736560502908375</v>
      </c>
      <c r="I204" s="114" t="n">
        <v>1.37268093723834</v>
      </c>
      <c r="J204" s="114" t="n">
        <v>1.00440068578415</v>
      </c>
      <c r="K204" s="114" t="n">
        <v>0.736560502908375</v>
      </c>
      <c r="L204" s="115"/>
      <c r="M204" s="115"/>
    </row>
    <row r="205" customFormat="false" ht="13.5" hidden="false" customHeight="false" outlineLevel="0" collapsed="false">
      <c r="A205" s="92" t="s">
        <v>378</v>
      </c>
      <c r="B205" s="114" t="n">
        <v>725.05</v>
      </c>
      <c r="C205" s="92" t="s">
        <v>186</v>
      </c>
      <c r="D205" s="114" t="n">
        <v>48.7931500897495</v>
      </c>
      <c r="E205" s="114" t="n">
        <v>65.3731500897494</v>
      </c>
      <c r="F205" s="114" t="n">
        <v>1.45047641237549</v>
      </c>
      <c r="G205" s="114" t="n">
        <v>1.06132420417719</v>
      </c>
      <c r="H205" s="114" t="n">
        <v>0.778304416396602</v>
      </c>
      <c r="I205" s="114" t="n">
        <v>1.45047641237549</v>
      </c>
      <c r="J205" s="114" t="n">
        <v>1.06132420417719</v>
      </c>
      <c r="K205" s="114" t="n">
        <v>0.778304416396602</v>
      </c>
      <c r="L205" s="115"/>
      <c r="M205" s="115"/>
    </row>
    <row r="206" customFormat="false" ht="13.5" hidden="false" customHeight="false" outlineLevel="0" collapsed="false">
      <c r="A206" s="92" t="s">
        <v>379</v>
      </c>
      <c r="B206" s="114" t="n">
        <v>775.05</v>
      </c>
      <c r="C206" s="92" t="s">
        <v>186</v>
      </c>
      <c r="D206" s="114" t="n">
        <v>48.818</v>
      </c>
      <c r="E206" s="114" t="n">
        <v>65.398</v>
      </c>
      <c r="F206" s="114" t="n">
        <v>1.5512920269</v>
      </c>
      <c r="G206" s="114" t="n">
        <v>1.135091727</v>
      </c>
      <c r="H206" s="114" t="n">
        <v>0.8324005998</v>
      </c>
      <c r="I206" s="114" t="n">
        <v>1.5512920269</v>
      </c>
      <c r="J206" s="114" t="n">
        <v>1.135091727</v>
      </c>
      <c r="K206" s="114" t="n">
        <v>0.8324005998</v>
      </c>
      <c r="L206" s="115"/>
      <c r="M206" s="115"/>
    </row>
    <row r="207" customFormat="false" ht="13.5" hidden="false" customHeight="false" outlineLevel="0" collapsed="false">
      <c r="A207" s="92" t="s">
        <v>88</v>
      </c>
      <c r="B207" s="114" t="n">
        <v>825.05</v>
      </c>
      <c r="C207" s="92" t="s">
        <v>186</v>
      </c>
      <c r="D207" s="114" t="n">
        <v>48.818</v>
      </c>
      <c r="E207" s="114" t="n">
        <v>65.398</v>
      </c>
      <c r="F207" s="114" t="n">
        <v>1.6513689269</v>
      </c>
      <c r="G207" s="114" t="n">
        <v>1.208318727</v>
      </c>
      <c r="H207" s="114" t="n">
        <v>0.8861003998</v>
      </c>
      <c r="I207" s="114" t="n">
        <v>1.6513689269</v>
      </c>
      <c r="J207" s="114" t="n">
        <v>1.208318727</v>
      </c>
      <c r="K207" s="114" t="n">
        <v>0.8861003998</v>
      </c>
      <c r="L207" s="115"/>
      <c r="M207" s="115"/>
    </row>
    <row r="208" customFormat="false" ht="13.5" hidden="false" customHeight="false" outlineLevel="0" collapsed="false">
      <c r="A208" s="92" t="s">
        <v>380</v>
      </c>
      <c r="B208" s="114" t="n">
        <v>875.05</v>
      </c>
      <c r="C208" s="92" t="s">
        <v>186</v>
      </c>
      <c r="D208" s="114" t="n">
        <v>48.818</v>
      </c>
      <c r="E208" s="114" t="n">
        <v>65.398</v>
      </c>
      <c r="F208" s="114" t="n">
        <v>1.7514458269</v>
      </c>
      <c r="G208" s="114" t="n">
        <v>1.281545727</v>
      </c>
      <c r="H208" s="114" t="n">
        <v>0.9398001998</v>
      </c>
      <c r="I208" s="114" t="n">
        <v>1.7514458269</v>
      </c>
      <c r="J208" s="114" t="n">
        <v>1.281545727</v>
      </c>
      <c r="K208" s="114" t="n">
        <v>0.9398001998</v>
      </c>
      <c r="L208" s="115"/>
      <c r="M208" s="115"/>
    </row>
    <row r="209" customFormat="false" ht="13.5" hidden="false" customHeight="false" outlineLevel="0" collapsed="false">
      <c r="A209" s="92" t="s">
        <v>381</v>
      </c>
      <c r="B209" s="114" t="n">
        <v>925.05</v>
      </c>
      <c r="C209" s="92" t="s">
        <v>197</v>
      </c>
      <c r="D209" s="114" t="n">
        <v>48.818</v>
      </c>
      <c r="E209" s="114" t="n">
        <v>65.398</v>
      </c>
      <c r="F209" s="114" t="n">
        <v>1.8515227269</v>
      </c>
      <c r="G209" s="114" t="n">
        <v>1.354772727</v>
      </c>
      <c r="H209" s="114" t="n">
        <v>0.9934999998</v>
      </c>
      <c r="I209" s="114" t="n">
        <v>1.8515227269</v>
      </c>
      <c r="J209" s="114" t="n">
        <v>1.354772727</v>
      </c>
      <c r="K209" s="114" t="n">
        <v>0.9934999998</v>
      </c>
      <c r="L209" s="115"/>
      <c r="M209" s="115"/>
    </row>
    <row r="210" customFormat="false" ht="13.5" hidden="false" customHeight="false" outlineLevel="0" collapsed="false">
      <c r="A210" s="92" t="s">
        <v>382</v>
      </c>
      <c r="B210" s="114" t="n">
        <v>975.05</v>
      </c>
      <c r="C210" s="92" t="s">
        <v>197</v>
      </c>
      <c r="D210" s="114" t="n">
        <v>48.818</v>
      </c>
      <c r="E210" s="114" t="n">
        <v>65.398</v>
      </c>
      <c r="F210" s="114" t="n">
        <v>1.9515996269</v>
      </c>
      <c r="G210" s="114" t="n">
        <v>1.427999727</v>
      </c>
      <c r="H210" s="114" t="n">
        <v>1.0471997998</v>
      </c>
      <c r="I210" s="114" t="n">
        <v>1.9515996269</v>
      </c>
      <c r="J210" s="114" t="n">
        <v>1.427999727</v>
      </c>
      <c r="K210" s="114" t="n">
        <v>1.0471997998</v>
      </c>
      <c r="L210" s="115"/>
      <c r="M210" s="115"/>
    </row>
    <row r="211" customFormat="false" ht="13.5" hidden="false" customHeight="false" outlineLevel="0" collapsed="false">
      <c r="A211" s="92" t="s">
        <v>383</v>
      </c>
      <c r="B211" s="114" t="n">
        <v>1050.05</v>
      </c>
      <c r="C211" s="92" t="s">
        <v>197</v>
      </c>
      <c r="D211" s="114" t="n">
        <v>48.818</v>
      </c>
      <c r="E211" s="114" t="n">
        <v>65.398</v>
      </c>
      <c r="F211" s="114" t="n">
        <v>2.1017149769</v>
      </c>
      <c r="G211" s="114" t="n">
        <v>1.537840227</v>
      </c>
      <c r="H211" s="114" t="n">
        <v>1.1277494998</v>
      </c>
      <c r="I211" s="114" t="n">
        <v>2.1017149769</v>
      </c>
      <c r="J211" s="114" t="n">
        <v>1.537840227</v>
      </c>
      <c r="K211" s="114" t="n">
        <v>1.1277494998</v>
      </c>
      <c r="L211" s="115"/>
      <c r="M211" s="115"/>
    </row>
    <row r="212" customFormat="false" ht="13.5" hidden="false" customHeight="false" outlineLevel="0" collapsed="false">
      <c r="A212" s="92" t="s">
        <v>384</v>
      </c>
      <c r="B212" s="114" t="n">
        <v>1150.05</v>
      </c>
      <c r="C212" s="92" t="s">
        <v>197</v>
      </c>
      <c r="D212" s="114" t="n">
        <v>48.818</v>
      </c>
      <c r="E212" s="114" t="n">
        <v>65.398</v>
      </c>
      <c r="F212" s="114" t="n">
        <v>2.3018687769</v>
      </c>
      <c r="G212" s="114" t="n">
        <v>1.684294227</v>
      </c>
      <c r="H212" s="114" t="n">
        <v>1.2351490998</v>
      </c>
      <c r="I212" s="114" t="n">
        <v>2.3018687769</v>
      </c>
      <c r="J212" s="114" t="n">
        <v>1.684294227</v>
      </c>
      <c r="K212" s="114" t="n">
        <v>1.2351490998</v>
      </c>
      <c r="L212" s="115"/>
      <c r="M212" s="115"/>
    </row>
    <row r="213" customFormat="false" ht="13.5" hidden="false" customHeight="false" outlineLevel="0" collapsed="false">
      <c r="A213" s="92" t="s">
        <v>385</v>
      </c>
      <c r="B213" s="114" t="n">
        <v>1300.05</v>
      </c>
      <c r="C213" s="92" t="s">
        <v>386</v>
      </c>
      <c r="D213" s="114" t="n">
        <v>48.818</v>
      </c>
      <c r="E213" s="114" t="n">
        <v>65.398</v>
      </c>
      <c r="F213" s="114" t="n">
        <v>2.6020994769</v>
      </c>
      <c r="G213" s="114" t="n">
        <v>1.903975227</v>
      </c>
      <c r="H213" s="114" t="n">
        <v>1.3962484998</v>
      </c>
      <c r="I213" s="114" t="n">
        <v>2.6020994769</v>
      </c>
      <c r="J213" s="114" t="n">
        <v>1.903975227</v>
      </c>
      <c r="K213" s="114" t="n">
        <v>1.3962484998</v>
      </c>
      <c r="L213" s="115"/>
      <c r="M213" s="115"/>
    </row>
    <row r="214" customFormat="false" ht="13.5" hidden="false" customHeight="false" outlineLevel="0" collapsed="false">
      <c r="A214" s="92" t="s">
        <v>387</v>
      </c>
      <c r="B214" s="114" t="n">
        <v>1500.05</v>
      </c>
      <c r="C214" s="92" t="s">
        <v>386</v>
      </c>
      <c r="D214" s="114" t="n">
        <v>48.818</v>
      </c>
      <c r="E214" s="114" t="n">
        <v>65.398</v>
      </c>
      <c r="F214" s="114" t="n">
        <v>3.0024070769</v>
      </c>
      <c r="G214" s="114" t="n">
        <v>2.196883227</v>
      </c>
      <c r="H214" s="114" t="n">
        <v>1.6110476998</v>
      </c>
      <c r="I214" s="114" t="n">
        <v>3.0024070769</v>
      </c>
      <c r="J214" s="114" t="n">
        <v>2.196883227</v>
      </c>
      <c r="K214" s="114" t="n">
        <v>1.6110476998</v>
      </c>
      <c r="L214" s="115"/>
      <c r="M214" s="115"/>
    </row>
    <row r="215" customFormat="false" ht="13.5" hidden="false" customHeight="false" outlineLevel="0" collapsed="false">
      <c r="A215" s="92" t="s">
        <v>388</v>
      </c>
      <c r="B215" s="114" t="n">
        <v>1800.05</v>
      </c>
      <c r="C215" s="92" t="s">
        <v>389</v>
      </c>
      <c r="D215" s="114" t="n">
        <v>48.818</v>
      </c>
      <c r="E215" s="114" t="n">
        <v>65.398</v>
      </c>
      <c r="F215" s="114" t="n">
        <v>3.6028684769</v>
      </c>
      <c r="G215" s="114" t="n">
        <v>2.636245227</v>
      </c>
      <c r="H215" s="114" t="n">
        <v>1.9332464998</v>
      </c>
      <c r="I215" s="114" t="n">
        <v>3.6028684769</v>
      </c>
      <c r="J215" s="114" t="n">
        <v>2.636245227</v>
      </c>
      <c r="K215" s="114" t="n">
        <v>1.9332464998</v>
      </c>
      <c r="L215" s="115"/>
      <c r="M215" s="115"/>
    </row>
    <row r="216" customFormat="false" ht="13.5" hidden="false" customHeight="false" outlineLevel="0" collapsed="false">
      <c r="A216" s="92" t="s">
        <v>390</v>
      </c>
      <c r="B216" s="114" t="n">
        <v>2200.05</v>
      </c>
      <c r="C216" s="92" t="s">
        <v>389</v>
      </c>
      <c r="D216" s="114" t="n">
        <v>48.818</v>
      </c>
      <c r="E216" s="114" t="n">
        <v>65.398</v>
      </c>
      <c r="F216" s="114" t="n">
        <v>4.4034836769</v>
      </c>
      <c r="G216" s="114" t="n">
        <v>3.222061227</v>
      </c>
      <c r="H216" s="114" t="n">
        <v>2.3628448998</v>
      </c>
      <c r="I216" s="114" t="n">
        <v>4.4034836769</v>
      </c>
      <c r="J216" s="114" t="n">
        <v>3.222061227</v>
      </c>
      <c r="K216" s="114" t="n">
        <v>2.3628448998</v>
      </c>
      <c r="L216" s="115"/>
      <c r="M216" s="115"/>
    </row>
    <row r="217" customFormat="false" ht="13.5" hidden="false" customHeight="false" outlineLevel="0" collapsed="false">
      <c r="A217" s="92" t="s">
        <v>391</v>
      </c>
      <c r="B217" s="114" t="n">
        <v>2700.05</v>
      </c>
      <c r="C217" s="92" t="s">
        <v>389</v>
      </c>
      <c r="D217" s="114" t="n">
        <v>48.818</v>
      </c>
      <c r="E217" s="114" t="n">
        <v>65.398</v>
      </c>
      <c r="F217" s="114" t="n">
        <v>5.4042526769</v>
      </c>
      <c r="G217" s="114" t="n">
        <v>3.954331227</v>
      </c>
      <c r="H217" s="114" t="n">
        <v>2.8998428998</v>
      </c>
      <c r="I217" s="114" t="n">
        <v>5.4042526769</v>
      </c>
      <c r="J217" s="114" t="n">
        <v>3.954331227</v>
      </c>
      <c r="K217" s="114" t="n">
        <v>2.8998428998</v>
      </c>
      <c r="L217" s="115"/>
      <c r="M217" s="115"/>
    </row>
    <row r="218" customFormat="false" ht="13.5" hidden="false" customHeight="false" outlineLevel="0" collapsed="false">
      <c r="A218" s="92" t="s">
        <v>392</v>
      </c>
      <c r="B218" s="114" t="n">
        <v>3500.05</v>
      </c>
      <c r="C218" s="92" t="s">
        <v>389</v>
      </c>
      <c r="D218" s="114" t="n">
        <v>48.818</v>
      </c>
      <c r="E218" s="114" t="n">
        <v>65.398</v>
      </c>
      <c r="F218" s="114" t="n">
        <v>7.0054830769</v>
      </c>
      <c r="G218" s="114" t="n">
        <v>5.125963227</v>
      </c>
      <c r="H218" s="114" t="n">
        <v>3.7590396998</v>
      </c>
      <c r="I218" s="114" t="n">
        <v>7.0054830769</v>
      </c>
      <c r="J218" s="114" t="n">
        <v>5.125963227</v>
      </c>
      <c r="K218" s="114" t="n">
        <v>3.7590396998</v>
      </c>
      <c r="L218" s="115"/>
      <c r="M218" s="115"/>
    </row>
    <row r="219" customFormat="false" ht="13.5" hidden="false" customHeight="false" outlineLevel="0" collapsed="false">
      <c r="A219" s="92" t="s">
        <v>393</v>
      </c>
      <c r="B219" s="114" t="n">
        <v>4750.05</v>
      </c>
      <c r="C219" s="92" t="s">
        <v>389</v>
      </c>
      <c r="D219" s="114" t="n">
        <v>48.818</v>
      </c>
      <c r="E219" s="114" t="n">
        <v>65.398</v>
      </c>
      <c r="F219" s="114" t="n">
        <v>9.5074055769</v>
      </c>
      <c r="G219" s="114" t="n">
        <v>6.956638227</v>
      </c>
      <c r="H219" s="114" t="n">
        <v>5.1015346998</v>
      </c>
      <c r="I219" s="114" t="n">
        <v>9.5074055769</v>
      </c>
      <c r="J219" s="114" t="n">
        <v>6.956638227</v>
      </c>
      <c r="K219" s="114" t="n">
        <v>5.1015346998</v>
      </c>
      <c r="L219" s="115"/>
      <c r="M219" s="115"/>
    </row>
    <row r="220" customFormat="false" ht="13.5" hidden="false" customHeight="false" outlineLevel="0" collapsed="false">
      <c r="A220" s="65"/>
      <c r="B220" s="65"/>
      <c r="C220" s="65"/>
      <c r="D220" s="65"/>
      <c r="E220" s="65"/>
      <c r="F220" s="65"/>
      <c r="G220" s="112"/>
      <c r="H220" s="112"/>
      <c r="I220" s="65"/>
      <c r="J220" s="65"/>
      <c r="K220" s="65"/>
      <c r="L220" s="65"/>
      <c r="M220" s="65"/>
    </row>
    <row r="221" customFormat="false" ht="37.5" hidden="false" customHeight="true" outlineLevel="0" collapsed="false">
      <c r="A221" s="104" t="s">
        <v>394</v>
      </c>
      <c r="B221" s="105"/>
      <c r="C221" s="65"/>
      <c r="D221" s="65"/>
      <c r="F221" s="65"/>
      <c r="H221" s="112"/>
      <c r="J221" s="65"/>
      <c r="K221" s="65"/>
      <c r="L221" s="65"/>
      <c r="M221" s="65"/>
    </row>
    <row r="222" customFormat="false" ht="27.75" hidden="false" customHeight="true" outlineLevel="0" collapsed="false">
      <c r="A222" s="106" t="s">
        <v>395</v>
      </c>
      <c r="B222" s="106" t="s">
        <v>396</v>
      </c>
      <c r="C222" s="65"/>
      <c r="D222" s="65"/>
      <c r="F222" s="65"/>
      <c r="H222" s="112"/>
      <c r="J222" s="65"/>
      <c r="K222" s="65"/>
      <c r="L222" s="65"/>
      <c r="M222" s="65"/>
    </row>
    <row r="223" customFormat="false" ht="26.85" hidden="false" customHeight="false" outlineLevel="0" collapsed="false">
      <c r="A223" s="99" t="s">
        <v>84</v>
      </c>
      <c r="B223" s="99" t="s">
        <v>84</v>
      </c>
      <c r="C223" s="65"/>
      <c r="D223" s="65"/>
      <c r="F223" s="65"/>
      <c r="H223" s="112"/>
      <c r="J223" s="65"/>
      <c r="K223" s="65"/>
      <c r="L223" s="65"/>
      <c r="M223" s="65"/>
    </row>
    <row r="224" customFormat="false" ht="13.5" hidden="false" customHeight="false" outlineLevel="0" collapsed="false">
      <c r="A224" s="65"/>
      <c r="B224" s="65"/>
      <c r="C224" s="65"/>
      <c r="D224" s="65"/>
      <c r="F224" s="65"/>
      <c r="H224" s="112"/>
      <c r="I224" s="65"/>
      <c r="J224" s="65"/>
      <c r="K224" s="65"/>
      <c r="L224" s="65"/>
      <c r="M224" s="65"/>
    </row>
    <row r="225" customFormat="false" ht="37.5" hidden="false" customHeight="true" outlineLevel="0" collapsed="false">
      <c r="A225" s="104" t="s">
        <v>397</v>
      </c>
      <c r="B225" s="116"/>
      <c r="D225" s="65"/>
      <c r="F225" s="38"/>
      <c r="H225" s="65"/>
      <c r="I225" s="65"/>
      <c r="J225" s="65"/>
      <c r="K225" s="65"/>
      <c r="L225" s="65"/>
      <c r="M225" s="65"/>
    </row>
    <row r="226" customFormat="false" ht="27.75" hidden="false" customHeight="true" outlineLevel="0" collapsed="false">
      <c r="A226" s="106" t="s">
        <v>398</v>
      </c>
      <c r="B226" s="106" t="s">
        <v>399</v>
      </c>
      <c r="C226" s="106" t="s">
        <v>400</v>
      </c>
      <c r="D226" s="65"/>
      <c r="F226" s="65"/>
      <c r="H226" s="65"/>
      <c r="I226" s="65"/>
      <c r="J226" s="65"/>
      <c r="K226" s="65"/>
      <c r="L226" s="65"/>
      <c r="M226" s="65"/>
    </row>
    <row r="227" customFormat="false" ht="13.5" hidden="false" customHeight="false" outlineLevel="0" collapsed="false">
      <c r="A227" s="117" t="s">
        <v>86</v>
      </c>
      <c r="B227" s="99" t="s">
        <v>187</v>
      </c>
      <c r="C227" s="99" t="s">
        <v>401</v>
      </c>
      <c r="D227" s="65"/>
      <c r="F227" s="65"/>
      <c r="H227" s="65"/>
      <c r="I227" s="65"/>
      <c r="J227" s="65"/>
      <c r="K227" s="65"/>
      <c r="L227" s="65"/>
      <c r="M227" s="65"/>
    </row>
    <row r="228" customFormat="false" ht="27.75" hidden="false" customHeight="true" outlineLevel="0" collapsed="false">
      <c r="A228" s="117" t="s">
        <v>402</v>
      </c>
      <c r="B228" s="99" t="s">
        <v>191</v>
      </c>
      <c r="C228" s="99" t="s">
        <v>403</v>
      </c>
      <c r="D228" s="65"/>
      <c r="F228" s="65"/>
      <c r="H228" s="65"/>
      <c r="I228" s="65"/>
      <c r="J228" s="65"/>
      <c r="K228" s="65"/>
      <c r="L228" s="65"/>
      <c r="M228" s="65"/>
    </row>
    <row r="229" customFormat="false" ht="42" hidden="false" customHeight="true" outlineLevel="0" collapsed="false">
      <c r="A229" s="117" t="s">
        <v>404</v>
      </c>
      <c r="B229" s="99" t="s">
        <v>194</v>
      </c>
      <c r="C229" s="99" t="s">
        <v>405</v>
      </c>
      <c r="D229" s="65"/>
      <c r="F229" s="65"/>
      <c r="H229" s="65"/>
      <c r="I229" s="65"/>
      <c r="J229" s="65"/>
      <c r="K229" s="65"/>
      <c r="L229" s="65"/>
      <c r="M229" s="65"/>
    </row>
    <row r="230" customFormat="false" ht="27.75" hidden="false" customHeight="true" outlineLevel="0" collapsed="false">
      <c r="A230" s="99" t="s">
        <v>406</v>
      </c>
      <c r="B230" s="99" t="s">
        <v>191</v>
      </c>
      <c r="C230" s="99" t="s">
        <v>403</v>
      </c>
      <c r="D230" s="65"/>
      <c r="F230" s="65"/>
      <c r="H230" s="65"/>
      <c r="I230" s="65"/>
      <c r="J230" s="65"/>
      <c r="K230" s="65"/>
      <c r="L230" s="65"/>
      <c r="M230" s="65"/>
    </row>
    <row r="231" customFormat="false" ht="27.75" hidden="false" customHeight="true" outlineLevel="0" collapsed="false">
      <c r="A231" s="99" t="s">
        <v>407</v>
      </c>
      <c r="B231" s="99" t="s">
        <v>191</v>
      </c>
      <c r="C231" s="99" t="s">
        <v>403</v>
      </c>
      <c r="D231" s="65"/>
      <c r="F231" s="65"/>
      <c r="H231" s="65"/>
      <c r="I231" s="118"/>
      <c r="J231" s="65"/>
      <c r="K231" s="65"/>
      <c r="L231" s="65"/>
      <c r="M231" s="65"/>
    </row>
    <row r="232" customFormat="false" ht="27.75" hidden="false" customHeight="true" outlineLevel="0" collapsed="false">
      <c r="A232" s="117" t="s">
        <v>408</v>
      </c>
      <c r="B232" s="99" t="s">
        <v>191</v>
      </c>
      <c r="C232" s="99" t="s">
        <v>403</v>
      </c>
      <c r="D232" s="65"/>
      <c r="F232" s="65"/>
      <c r="H232" s="65"/>
      <c r="I232" s="118"/>
      <c r="J232" s="65"/>
      <c r="K232" s="65"/>
      <c r="L232" s="65"/>
      <c r="M232" s="65"/>
    </row>
    <row r="233" customFormat="false" ht="15" hidden="false" customHeight="true" outlineLevel="0" collapsed="false">
      <c r="A233" s="65"/>
      <c r="B233" s="112"/>
      <c r="C233" s="65"/>
      <c r="D233" s="65"/>
      <c r="F233" s="65"/>
      <c r="H233" s="65"/>
      <c r="I233" s="118"/>
      <c r="J233" s="65"/>
      <c r="K233" s="65"/>
      <c r="L233" s="65"/>
      <c r="M233" s="65"/>
    </row>
    <row r="234" customFormat="false" ht="37.5" hidden="false" customHeight="true" outlineLevel="0" collapsed="false">
      <c r="A234" s="104" t="s">
        <v>409</v>
      </c>
      <c r="B234" s="119"/>
      <c r="C234" s="65"/>
      <c r="D234" s="65"/>
      <c r="F234" s="65"/>
      <c r="H234" s="65"/>
      <c r="I234" s="118"/>
      <c r="J234" s="65"/>
      <c r="K234" s="65"/>
      <c r="L234" s="65"/>
      <c r="M234" s="65"/>
    </row>
    <row r="235" customFormat="false" ht="27.75" hidden="false" customHeight="true" outlineLevel="0" collapsed="false">
      <c r="A235" s="120" t="s">
        <v>174</v>
      </c>
      <c r="B235" s="120" t="s">
        <v>396</v>
      </c>
      <c r="C235" s="65"/>
      <c r="D235" s="65"/>
      <c r="F235" s="65"/>
      <c r="H235" s="65"/>
      <c r="I235" s="65"/>
      <c r="J235" s="65"/>
      <c r="K235" s="65"/>
      <c r="L235" s="65"/>
      <c r="M235" s="65"/>
    </row>
    <row r="236" customFormat="false" ht="13.5" hidden="false" customHeight="false" outlineLevel="0" collapsed="false">
      <c r="A236" s="99" t="s">
        <v>90</v>
      </c>
      <c r="B236" s="109" t="n">
        <f aca="false">TRUE()</f>
        <v>1</v>
      </c>
      <c r="C236" s="65"/>
      <c r="D236" s="65"/>
      <c r="F236" s="65"/>
      <c r="H236" s="65"/>
      <c r="I236" s="65"/>
      <c r="J236" s="65"/>
      <c r="K236" s="65"/>
      <c r="L236" s="65"/>
      <c r="M236" s="65"/>
    </row>
    <row r="237" customFormat="false" ht="13.5" hidden="false" customHeight="false" outlineLevel="0" collapsed="false">
      <c r="A237" s="99" t="s">
        <v>410</v>
      </c>
      <c r="B237" s="109" t="n">
        <f aca="false">FALSE()</f>
        <v>0</v>
      </c>
      <c r="C237" s="65"/>
      <c r="D237" s="65"/>
      <c r="F237" s="65"/>
      <c r="H237" s="65"/>
      <c r="I237" s="65"/>
      <c r="J237" s="65"/>
      <c r="K237" s="65"/>
      <c r="L237" s="65"/>
      <c r="M237" s="65"/>
    </row>
    <row r="238" customFormat="false" ht="13.5" hidden="false" customHeight="false" outlineLevel="0" collapsed="false">
      <c r="A238" s="65"/>
      <c r="B238" s="112"/>
      <c r="C238" s="112"/>
      <c r="D238" s="65"/>
      <c r="F238" s="65"/>
    </row>
    <row r="239" customFormat="false" ht="37.5" hidden="false" customHeight="true" outlineLevel="0" collapsed="false">
      <c r="A239" s="104" t="s">
        <v>411</v>
      </c>
      <c r="B239" s="121"/>
      <c r="C239" s="112"/>
      <c r="D239" s="65"/>
    </row>
    <row r="240" customFormat="false" ht="13.5" hidden="false" customHeight="false" outlineLevel="0" collapsed="false">
      <c r="A240" s="122" t="s">
        <v>412</v>
      </c>
      <c r="D240" s="65"/>
    </row>
    <row r="241" customFormat="false" ht="13.5" hidden="false" customHeight="false" outlineLevel="0" collapsed="false">
      <c r="A241" s="123" t="s">
        <v>185</v>
      </c>
      <c r="D241" s="65"/>
      <c r="E241" s="65"/>
      <c r="F241" s="65"/>
      <c r="G241" s="112"/>
      <c r="H241" s="112"/>
    </row>
    <row r="242" customFormat="false" ht="13.5" hidden="false" customHeight="false" outlineLevel="0" collapsed="false">
      <c r="A242" s="123" t="s">
        <v>203</v>
      </c>
      <c r="D242" s="65"/>
      <c r="E242" s="65"/>
      <c r="F242" s="65"/>
      <c r="G242" s="112"/>
      <c r="H242" s="112"/>
    </row>
    <row r="243" customFormat="false" ht="13.5" hidden="false" customHeight="false" outlineLevel="0" collapsed="false">
      <c r="A243" s="123" t="s">
        <v>217</v>
      </c>
      <c r="D243" s="65"/>
      <c r="E243" s="65"/>
      <c r="F243" s="65"/>
      <c r="G243" s="112"/>
      <c r="H243" s="112"/>
    </row>
    <row r="244" customFormat="false" ht="13.5" hidden="false" customHeight="false" outlineLevel="0" collapsed="false">
      <c r="A244" s="123" t="s">
        <v>226</v>
      </c>
      <c r="D244" s="65"/>
      <c r="E244" s="65"/>
      <c r="F244" s="65"/>
      <c r="G244" s="112"/>
      <c r="H244" s="112"/>
    </row>
    <row r="245" customFormat="false" ht="13.5" hidden="false" customHeight="false" outlineLevel="0" collapsed="false">
      <c r="A245" s="123" t="s">
        <v>234</v>
      </c>
      <c r="D245" s="65"/>
      <c r="E245" s="65"/>
      <c r="F245" s="65"/>
      <c r="G245" s="112"/>
      <c r="H245" s="112"/>
    </row>
    <row r="246" customFormat="false" ht="13.5" hidden="false" customHeight="false" outlineLevel="0" collapsed="false">
      <c r="A246" s="123" t="s">
        <v>244</v>
      </c>
      <c r="D246" s="65"/>
      <c r="E246" s="65"/>
      <c r="F246" s="65"/>
      <c r="G246" s="112"/>
      <c r="H246" s="112"/>
    </row>
    <row r="247" customFormat="false" ht="13.5" hidden="false" customHeight="false" outlineLevel="0" collapsed="false">
      <c r="A247" s="123" t="s">
        <v>413</v>
      </c>
      <c r="D247" s="65"/>
      <c r="E247" s="65"/>
      <c r="F247" s="65"/>
      <c r="G247" s="112"/>
      <c r="H247" s="112"/>
    </row>
    <row r="248" customFormat="false" ht="13.5" hidden="false" customHeight="false" outlineLevel="0" collapsed="false">
      <c r="A248" s="123" t="s">
        <v>255</v>
      </c>
      <c r="D248" s="65"/>
      <c r="E248" s="65"/>
      <c r="F248" s="65"/>
      <c r="G248" s="112"/>
      <c r="H248" s="112"/>
    </row>
    <row r="249" customFormat="false" ht="13.5" hidden="false" customHeight="false" outlineLevel="0" collapsed="false">
      <c r="A249" s="123" t="s">
        <v>269</v>
      </c>
      <c r="D249" s="65"/>
      <c r="E249" s="65"/>
      <c r="F249" s="65"/>
      <c r="G249" s="112"/>
      <c r="H249" s="112"/>
    </row>
    <row r="250" customFormat="false" ht="13.5" hidden="false" customHeight="false" outlineLevel="0" collapsed="false">
      <c r="A250" s="124" t="s">
        <v>349</v>
      </c>
      <c r="D250" s="65"/>
      <c r="E250" s="65"/>
      <c r="F250" s="65"/>
      <c r="G250" s="112"/>
      <c r="H250" s="112"/>
    </row>
    <row r="251" customFormat="false" ht="13.5" hidden="false" customHeight="false" outlineLevel="0" collapsed="false">
      <c r="A251" s="124" t="s">
        <v>351</v>
      </c>
      <c r="D251" s="65"/>
      <c r="E251" s="65"/>
      <c r="F251" s="65"/>
      <c r="G251" s="112"/>
      <c r="H251" s="112"/>
    </row>
    <row r="252" customFormat="false" ht="13.5" hidden="false" customHeight="false" outlineLevel="0" collapsed="false">
      <c r="A252" s="124" t="s">
        <v>352</v>
      </c>
      <c r="D252" s="65"/>
      <c r="E252" s="65"/>
      <c r="F252" s="65"/>
      <c r="G252" s="112"/>
      <c r="H252" s="112"/>
    </row>
    <row r="253" customFormat="false" ht="13.5" hidden="false" customHeight="false" outlineLevel="0" collapsed="false">
      <c r="A253" s="124" t="s">
        <v>353</v>
      </c>
      <c r="D253" s="65"/>
      <c r="E253" s="65"/>
      <c r="F253" s="65"/>
      <c r="G253" s="112"/>
      <c r="H253" s="112"/>
    </row>
    <row r="254" customFormat="false" ht="13.5" hidden="false" customHeight="false" outlineLevel="0" collapsed="false">
      <c r="A254" s="123" t="s">
        <v>96</v>
      </c>
      <c r="D254" s="65"/>
      <c r="E254" s="65"/>
      <c r="F254" s="65"/>
      <c r="G254" s="112"/>
      <c r="H254" s="112"/>
    </row>
    <row r="255" customFormat="false" ht="13.5" hidden="false" customHeight="false" outlineLevel="0" collapsed="false">
      <c r="A255" s="123" t="s">
        <v>354</v>
      </c>
      <c r="D255" s="65"/>
      <c r="E255" s="65"/>
      <c r="F255" s="65"/>
      <c r="G255" s="112"/>
      <c r="H255" s="112"/>
    </row>
    <row r="256" customFormat="false" ht="13.5" hidden="false" customHeight="false" outlineLevel="0" collapsed="false">
      <c r="A256" s="123" t="s">
        <v>355</v>
      </c>
      <c r="D256" s="65"/>
      <c r="E256" s="65"/>
      <c r="F256" s="65"/>
      <c r="G256" s="112"/>
      <c r="H256" s="112"/>
    </row>
    <row r="257" customFormat="false" ht="13.5" hidden="false" customHeight="false" outlineLevel="0" collapsed="false">
      <c r="A257" s="125" t="s">
        <v>350</v>
      </c>
      <c r="D257" s="65"/>
      <c r="E257" s="65"/>
      <c r="F257" s="65"/>
      <c r="G257" s="112"/>
      <c r="H257" s="112"/>
    </row>
    <row r="259" customFormat="false" ht="37.5" hidden="false" customHeight="true" outlineLevel="0" collapsed="false">
      <c r="A259" s="104" t="s">
        <v>414</v>
      </c>
      <c r="B259" s="126"/>
    </row>
    <row r="260" customFormat="false" ht="13.5" hidden="false" customHeight="false" outlineLevel="0" collapsed="false">
      <c r="A260" s="120" t="s">
        <v>415</v>
      </c>
    </row>
    <row r="261" customFormat="false" ht="13.5" hidden="false" customHeight="false" outlineLevel="0" collapsed="false">
      <c r="A261" s="99" t="s">
        <v>185</v>
      </c>
    </row>
    <row r="262" customFormat="false" ht="13.5" hidden="false" customHeight="false" outlineLevel="0" collapsed="false">
      <c r="A262" s="99" t="s">
        <v>203</v>
      </c>
    </row>
    <row r="263" customFormat="false" ht="13.5" hidden="false" customHeight="false" outlineLevel="0" collapsed="false">
      <c r="A263" s="99" t="s">
        <v>217</v>
      </c>
    </row>
    <row r="264" customFormat="false" ht="13.5" hidden="false" customHeight="false" outlineLevel="0" collapsed="false">
      <c r="A264" s="99" t="s">
        <v>226</v>
      </c>
    </row>
    <row r="265" customFormat="false" ht="13.5" hidden="false" customHeight="false" outlineLevel="0" collapsed="false">
      <c r="A265" s="99" t="s">
        <v>234</v>
      </c>
    </row>
    <row r="266" customFormat="false" ht="13.5" hidden="false" customHeight="false" outlineLevel="0" collapsed="false">
      <c r="A266" s="99" t="s">
        <v>244</v>
      </c>
    </row>
    <row r="267" customFormat="false" ht="13.5" hidden="false" customHeight="false" outlineLevel="0" collapsed="false">
      <c r="A267" s="99" t="s">
        <v>255</v>
      </c>
    </row>
    <row r="268" customFormat="false" ht="13.5" hidden="false" customHeight="false" outlineLevel="0" collapsed="false">
      <c r="A268" s="99" t="s">
        <v>269</v>
      </c>
    </row>
    <row r="269" customFormat="false" ht="13.5" hidden="false" customHeight="false" outlineLevel="0" collapsed="false">
      <c r="A269" s="99" t="s">
        <v>349</v>
      </c>
    </row>
    <row r="270" customFormat="false" ht="13.5" hidden="false" customHeight="false" outlineLevel="0" collapsed="false">
      <c r="A270" s="110" t="s">
        <v>351</v>
      </c>
    </row>
    <row r="271" customFormat="false" ht="13.5" hidden="false" customHeight="false" outlineLevel="0" collapsed="false">
      <c r="A271" s="110" t="s">
        <v>352</v>
      </c>
    </row>
    <row r="272" customFormat="false" ht="13.5" hidden="false" customHeight="false" outlineLevel="0" collapsed="false">
      <c r="A272" s="110" t="s">
        <v>353</v>
      </c>
    </row>
    <row r="273" customFormat="false" ht="13.5" hidden="false" customHeight="false" outlineLevel="0" collapsed="false">
      <c r="A273" s="99" t="s">
        <v>96</v>
      </c>
    </row>
    <row r="274" customFormat="false" ht="13.5" hidden="false" customHeight="false" outlineLevel="0" collapsed="false">
      <c r="A274" s="99" t="s">
        <v>354</v>
      </c>
    </row>
    <row r="275" customFormat="false" ht="13.5" hidden="false" customHeight="false" outlineLevel="0" collapsed="false">
      <c r="A275" s="99" t="s">
        <v>355</v>
      </c>
    </row>
    <row r="276" customFormat="false" ht="13.5" hidden="false" customHeight="false" outlineLevel="0" collapsed="false">
      <c r="A276" s="99" t="s">
        <v>350</v>
      </c>
    </row>
    <row r="278" customFormat="false" ht="37.5" hidden="false" customHeight="true" outlineLevel="0" collapsed="false">
      <c r="A278" s="5" t="s">
        <v>416</v>
      </c>
    </row>
    <row r="279" customFormat="false" ht="13.5" hidden="false" customHeight="false" outlineLevel="0" collapsed="false">
      <c r="A279" s="120" t="s">
        <v>417</v>
      </c>
    </row>
    <row r="280" customFormat="false" ht="13.5" hidden="false" customHeight="false" outlineLevel="0" collapsed="false">
      <c r="A280" s="99" t="e">
        <f aca="false" t="array" ref="A280:A280">_xlfn._xlws.sort(_xlfn.unique(_xlfn._xlws.filter(Nutrients_from_future_land_use!$A$5:$A$21,Nutrients_from_future_land_use!$A$5:$A$21&lt;&gt;"")))</f>
        <v>#NAME?</v>
      </c>
    </row>
  </sheetData>
  <sheetProtection algorithmName="SHA-512" hashValue="9PGF80oceTjx55E3/JeX/nLcCFof3uk48dGOQf2TNwLwunGRYSnrreCiP/KBldwqB4vIdc0xPvJMp388m2Rh6w==" saltValue="wZKQ/MfatRSLV/q/lkTc4g==" spinCount="100000" sheet="true" objects="true" scenarios="true"/>
  <dataValidations count="1">
    <dataValidation allowBlank="true" errorStyle="stop" operator="between" prompt="This value is dependent on the rainfall volume." showDropDown="false" showErrorMessage="true" showInputMessage="true" sqref="H187 G191:H193" type="none">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2021-10-14T13:24:34Z</dcterms:created>
  <dc:creator>Sealy, Declan</dc:creator>
  <dc:description/>
  <dc:language>en-US</dc:language>
  <cp:lastModifiedBy>Whalley, Martyn</cp:lastModifiedBy>
  <dcterms:modified xsi:type="dcterms:W3CDTF">2026-05-26T09:15:53Z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0x010100DAE8F6BB147995409E469241FBA39EE3</vt:lpwstr>
  </property>
  <property fmtid="{D5CDD505-2E9C-101B-9397-08002B2CF9AE}" pid="3" name="Distribution">
    <vt:lpwstr>15;#Internal Defra Group|0867f7b3-e76e-40ca-bb1f-5ba341a49230</vt:lpwstr>
  </property>
  <property fmtid="{D5CDD505-2E9C-101B-9397-08002B2CF9AE}" pid="4" name="HOCopyrightLevel">
    <vt:lpwstr>1;#Crown|69589897-2828-4761-976e-717fd8e631c9</vt:lpwstr>
  </property>
  <property fmtid="{D5CDD505-2E9C-101B-9397-08002B2CF9AE}" pid="5" name="HOGovernmentSecurityClassification">
    <vt:lpwstr>2;#Official|14c80daa-741b-422c-9722-f71693c9ede4</vt:lpwstr>
  </property>
  <property fmtid="{D5CDD505-2E9C-101B-9397-08002B2CF9AE}" pid="6" name="HOSiteType">
    <vt:lpwstr>9;#Team|ff0485df-0575-416f-802f-e999165821b7</vt:lpwstr>
  </property>
  <property fmtid="{D5CDD505-2E9C-101B-9397-08002B2CF9AE}" pid="7" name="InformationType">
    <vt:lpwstr/>
  </property>
  <property fmtid="{D5CDD505-2E9C-101B-9397-08002B2CF9AE}" pid="8" name="MediaServiceImageTags">
    <vt:lpwstr/>
  </property>
  <property fmtid="{D5CDD505-2E9C-101B-9397-08002B2CF9AE}" pid="9" name="OrganisationalUnit">
    <vt:lpwstr>3;#NE|275df9ce-cd92-4318-adfe-db572e51c7ff</vt:lpwstr>
  </property>
</Properties>
</file>