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2BBFD6F5-B787-4309-B71D-F9E14E4A3AEC}"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8" yWindow="-108" windowWidth="23256" windowHeight="12456"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8" i="22"/>
  <c r="D9" i="22"/>
  <c r="D10" i="22"/>
  <c r="D11" i="22"/>
  <c r="D12" i="22"/>
  <c r="D13" i="22"/>
  <c r="D14" i="22"/>
  <c r="D15" i="22"/>
  <c r="D16" i="22"/>
  <c r="D17" i="22"/>
  <c r="D18" i="22"/>
  <c r="D19" i="22"/>
  <c r="D20" i="22"/>
  <c r="D21" i="22"/>
  <c r="D22" i="22"/>
  <c r="D23" i="22"/>
  <c r="D24" i="22"/>
  <c r="D25" i="22"/>
  <c r="D26" i="22"/>
  <c r="D27" i="22"/>
  <c r="D28" i="22"/>
  <c r="D29"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D7" i="22" l="1"/>
  <c r="G7" i="22" s="1"/>
  <c r="D6" i="22"/>
  <c r="G6" i="22" s="1"/>
  <c r="D5" i="22"/>
  <c r="G5" i="22" s="1"/>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<sst xmlns="http://schemas.openxmlformats.org/spreadsheetml/2006/main" count="1110" uniqueCount="420">
  <si>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</si>
  <si>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</si>
  <si>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</si>
  <si>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</si>
  <si>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</si>
  <si>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</si>
  <si>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</si>
  <si>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</si>
  <si>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</si>
  <si>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</si>
  <si>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</si>
  <si>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</si>
  <si>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</si>
  <si>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</si>
  <si>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</si>
  <si>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</si>
  <si>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</si>
  <si>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</si>
  <si>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</si>
  <si>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</si>
  <si>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</si>
  <si>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</si>
  <si>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</si>
  <si>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</si>
  <si>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</si>
  <si>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</si>
  <si>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</si>
  <si>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</si>
  <si>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</si>
  <si>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</si>
  <si>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</si>
  <si>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</si>
  <si>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</si>
  <si>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</si>
  <si>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</si>
  <si>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</si>
  <si>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</si>
  <si>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</si>
  <si>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</si>
  <si>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</si>
  <si>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</si>
  <si>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</si>
  <si>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</si>
  <si>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</si>
  <si>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</si>
  <si>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</si>
  <si>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</si>
  <si>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</si>
  <si>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</si>
  <si>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</si>
  <si>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</si>
  <si>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</si>
  <si>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</si>
  <si>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</si>
  <si>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</si>
  <si>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</si>
  <si>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</si>
  <si>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</si>
  <si>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</si>
  <si>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</si>
  <si>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</si>
  <si>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</si>
  <si>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</si>
  <si>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</si>
  <si>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</si>
  <si>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</si>
  <si>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</si>
  <si>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</si>
  <si>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</si>
  <si>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</si>
  <si>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</si>
  <si>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</si>
  <si>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</si>
  <si>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</si>
  <si>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</si>
  <si>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</si>
  <si>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</si>
  <si>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</si>
  <si>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</si>
  <si>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</si>
  <si>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</si>
  <si>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</si>
  <si>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</si>
  <si>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</si>
  <si>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</si>
  <si>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</si>
  <si>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</si>
  <si>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</si>
  <si>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</si>
  <si>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</si>
  <si>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</si>
  <si>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</si>
  <si>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</si>
  <si>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</si>
  <si>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</si>
  <si>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</si>
  <si>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</si>
  <si>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</si>
  <si>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</si>
  <si>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</si>
  <si>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</si>
  <si>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</si>
  <si>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</si>
  <si>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</si>
  <si>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</si>
  <si>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</si>
  <si>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</si>
  <si>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</si>
  <si>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</si>
  <si>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</si>
  <si>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</si>
  <si>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</si>
  <si>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</si>
  <si>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</si>
  <si>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</si>
  <si>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</si>
  <si>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</si>
  <si>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</si>
  <si>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</si>
  <si>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</si>
  <si>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</si>
  <si>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</si>
  <si>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</si>
  <si>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</si>
  <si>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</si>
  <si>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</si>
  <si>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</si>
  <si>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</si>
  <si>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</si>
  <si>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</si>
  <si>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</si>
  <si>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</si>
  <si>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</si>
  <si>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</si>
  <si>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</si>
  <si>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</si>
  <si>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</si>
  <si>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</si>
  <si>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</si>
  <si>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</si>
  <si>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</si>
  <si>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</si>
  <si>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</si>
  <si>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</si>
  <si>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</si>
  <si>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</si>
  <si>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</si>
  <si>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</si>
  <si>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</si>
  <si>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</si>
  <si>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</si>
  <si>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</si>
  <si>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</si>
  <si>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</si>
  <si>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</si>
  <si>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</si>
  <si>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</si>
  <si>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</si>
  <si>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</si>
  <si>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</si>
  <si>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</si>
  <si>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</si>
  <si>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</si>
  <si>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</si>
  <si>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</si>
  <si>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</si>
  <si>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</si>
  <si>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</si>
  <si>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</si>
  <si>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</si>
  <si>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</si>
  <si>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</si>
  <si>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</si>
  <si>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</si>
  <si>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</si>
  <si>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</si>
  <si>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</si>
  <si>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</si>
  <si>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</si>
  <si>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</si>
  <si>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</si>
  <si>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</si>
  <si>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</si>
  <si>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</si>
  <si>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</si>
  <si>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</si>
  <si>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</si>
  <si>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</si>
  <si>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</si>
  <si>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</si>
  <si>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</si>
  <si>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</si>
  <si>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</si>
  <si>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</si>
  <si>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</si>
  <si>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</si>
  <si>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</si>
  <si>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</si>
  <si>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</si>
  <si>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</si>
  <si>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</si>
  <si>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</si>
  <si>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</si>
  <si>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</si>
  <si>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</si>
  <si>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</si>
  <si>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</si>
  <si>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</si>
  <si>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</si>
  <si>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</si>
  <si>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</si>
  <si>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</si>
  <si>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</si>
  <si>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</si>
  <si>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</si>
  <si>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</si>
  <si>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</si>
  <si>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</si>
  <si>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</si>
  <si>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</si>
  <si>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</si>
  <si>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</si>
  <si>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</si>
  <si>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</si>
  <si>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</si>
  <si>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</si>
  <si>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</si>
  <si>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</si>
  <si>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</si>
  <si>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</si>
  <si>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</si>
  <si>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</si>
  <si>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</si>
  <si>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</si>
  <si>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</si>
  <si>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</si>
  <si>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</si>
  <si>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</si>
  <si>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</si>
  <si>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</si>
  <si>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</si>
  <si>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</si>
  <si>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</si>
  <si>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</si>
  <si>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</si>
  <si>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</si>
  <si>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</si>
  <si>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</si>
  <si>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</si>
  <si>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</si>
  <si>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</si>
  <si>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</si>
  <si>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</si>
  <si>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</si>
  <si>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</si>
  <si>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</si>
  <si>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</si>
  <si>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</si>
  <si>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</si>
  <si>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</si>
  <si>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</si>
  <si>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</si>
  <si>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</si>
  <si>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</si>
  <si>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</si>
  <si>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</si>
  <si>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</si>
  <si>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</si>
  <si>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</si>
  <si>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</si>
  <si>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</si>
  <si>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</si>
  <si>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</si>
  <si>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</si>
  <si>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</si>
  <si>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</si>
  <si>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</si>
  <si>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</si>
  <si>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</si>
  <si>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</si>
  <si>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</si>
  <si>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</si>
  <si>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</si>
  <si>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</si>
  <si>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</si>
  <si>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</si>
  <si>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</si>
  <si>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</si>
  <si>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</si>
  <si>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</si>
  <si>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</si>
  <si>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</si>
  <si>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</si>
  <si>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</si>
  <si>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</si>
  <si>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</si>
  <si>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</si>
  <si>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</si>
  <si>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</si>
  <si>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</si>
  <si>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</si>
  <si>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</si>
  <si>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</si>
  <si>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</si>
  <si>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</si>
  <si>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</si>
  <si>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</si>
  <si>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</si>
  <si>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</si>
  <si>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</si>
  <si>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</si>
  <si>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</si>
  <si>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</si>
  <si>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</si>
  <si>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</si>
  <si>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</si>
  <si>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</si>
  <si>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</si>
  <si>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</si>
  <si>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</si>
  <si>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</si>
  <si>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</si>
  <si>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</si>
  <si>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</si>
  <si>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</si>
  <si>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</si>
  <si>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</si>
  <si>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</si>
  <si>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</si>
  <si>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</si>
  <si>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</si>
  <si>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</si>
  <si>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</si>
  <si>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</si>
  <si>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</si>
  <si>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</si>
  <si>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</si>
  <si>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</si>
  <si>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</si>
  <si>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</si>
  <si>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</si>
  <si>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</si>
  <si>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</si>
  <si>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</si>
  <si>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</si>
  <si>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</si>
  <si>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</si>
  <si>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</si>
  <si>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</si>
  <si>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</si>
  <si>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</si>
  <si>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</si>
  <si>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</si>
  <si>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</si>
  <si>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</si>
  <si>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</si>
  <si>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</si>
  <si>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</si>
  <si>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</si>
  <si>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</si>
  <si>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</si>
  <si>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</si>
  <si>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</si>
  <si>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</si>
  <si>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</si>
  <si>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</si>
  <si>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</si>
  <si>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</si>
  <si>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</si>
  <si>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</si>
  <si>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</si>
  <si>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</si>
  <si>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</si>
  <si>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</si>
  <si>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</si>
  <si>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</si>
  <si>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</si>
  <si>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</si>
  <si>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</si>
  <si>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</si>
  <si>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</si>
  <si>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</si>
  <si>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</si>
  <si>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</si>
  <si>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</si>
  <si>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</si>
  <si>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</si>
  <si>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</si>
  <si>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</si>
  <si>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</si>
  <si>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</si>
  <si>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</si>
  <si>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</si>
  <si>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</si>
  <si>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</si>
  <si>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</si>
  <si>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</si>
  <si>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</si>
  <si>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</si>
  <si>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</si>
  <si>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</si>
  <si>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</si>
  <si>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</si>
  <si>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</si>
  <si>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</si>
  <si>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</si>
  <si>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</si>
  <si>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</si>
  <si>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</si>
  <si>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</si>
  <si>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</si>
  <si>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</si>
  <si>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</si>
  <si>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</si>
  <si>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</si>
  <si>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</si>
  <si>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</si>
  <si>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Permeable driveway</t>
  </si>
  <si>
    <t>Soakaway</t>
  </si>
  <si>
    <t>Small bioretention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</si>
</sst>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8671875" defaultRowHeight="15" x14ac:dyDescent="0.3"/>
  <cols>
    <col min="1" max="1" width="124.33203125" style="6" customWidth="1"/>
    <col min="2" max="2" width="44.88671875" style="6" customWidth="1"/>
    <col min="3" max="207" width="8.5546875" style="6" customWidth="1"/>
    <col min="208" max="16384" width="8.88671875" style="6"/>
  </cols>
  <sheetData>
    <row r="1" spans="1:2" ht="50.4" customHeight="1" x14ac:dyDescent="0.3">
      <c r="A1" s="5" t="s">
        <v>0</v>
      </c>
    </row>
    <row r="2" spans="1:2" ht="23.4"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4"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4" customHeight="1" x14ac:dyDescent="0.3">
      <c r="A32" s="7" t="s">
        <v>37</v>
      </c>
    </row>
    <row r="33" spans="1:2" ht="53.1" customHeight="1" x14ac:dyDescent="0.3">
      <c r="A33" s="7" t="s">
        <v>38</v>
      </c>
    </row>
    <row r="34" spans="1:2" ht="43.5" customHeight="1" x14ac:dyDescent="0.3">
      <c r="A34" s="7" t="s">
        <v>39</v>
      </c>
    </row>
    <row r="35" spans="1:2" ht="39.9"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6.9" customHeight="1" x14ac:dyDescent="0.3">
      <c r="A41" s="8" t="s">
        <v>46</v>
      </c>
    </row>
    <row r="42" spans="1:2" ht="37.5" customHeight="1" x14ac:dyDescent="0.3">
      <c r="A42" s="9" t="s">
        <v>47</v>
      </c>
      <c r="B42" s="13"/>
    </row>
    <row r="43" spans="1:2" ht="41.4" customHeight="1" x14ac:dyDescent="0.3">
      <c r="A43" s="113" t="s">
        <v>48</v>
      </c>
      <c r="B43" s="14"/>
    </row>
    <row r="44" spans="1:2" ht="27" customHeight="1" x14ac:dyDescent="0.3">
      <c r="A44" s="113" t="s">
        <v>49</v>
      </c>
      <c r="B44" s="14"/>
    </row>
    <row r="45" spans="1:2" ht="42.6" customHeight="1" x14ac:dyDescent="0.3">
      <c r="A45" s="11" t="s">
        <v>50</v>
      </c>
      <c r="B45" s="14"/>
    </row>
    <row r="46" spans="1:2" ht="41.4" customHeight="1" x14ac:dyDescent="0.3">
      <c r="A46" s="114" t="s">
        <v>51</v>
      </c>
      <c r="B46" s="14"/>
    </row>
    <row r="47" spans="1:2" ht="36.9" customHeight="1" x14ac:dyDescent="0.3">
      <c r="A47" s="8" t="s">
        <v>52</v>
      </c>
    </row>
    <row r="48" spans="1:2" ht="56.4" customHeight="1" x14ac:dyDescent="0.3">
      <c r="A48" s="7" t="s">
        <v>53</v>
      </c>
    </row>
    <row r="49" spans="1:1" ht="207.9" customHeight="1" x14ac:dyDescent="0.3">
      <c r="A49" s="7" t="s">
        <v>54</v>
      </c>
    </row>
    <row r="50" spans="1:1" ht="29.1" customHeight="1" x14ac:dyDescent="0.3">
      <c r="A50" s="16" t="s">
        <v>55</v>
      </c>
    </row>
    <row r="51" spans="1:1" ht="35.4"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80" zoomScaleNormal="80" workbookViewId="0">
      <selection activeCell="D9" sqref="D9"/>
    </sheetView>
  </sheetViews>
  <sheetFormatPr defaultColWidth="8.88671875" defaultRowHeight="14.4" x14ac:dyDescent="0.3"/>
  <cols>
    <col min="1" max="1" width="120.88671875" style="17" customWidth="1"/>
    <col min="2" max="2" width="33.5546875" style="17" customWidth="1"/>
    <col min="3" max="3" width="26.109375" style="17" customWidth="1"/>
    <col min="4" max="6" width="30.5546875" style="17" customWidth="1"/>
    <col min="7" max="360" width="8.5546875" style="17" customWidth="1"/>
    <col min="361" max="16384" width="8.886718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47270</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163</v>
      </c>
      <c r="C9" s="19"/>
    </row>
    <row r="10" spans="1:5" ht="24.6" customHeight="1" x14ac:dyDescent="0.3">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0.2</v>
      </c>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70" zoomScaleNormal="70" workbookViewId="0">
      <selection activeCell="B6" sqref="B6"/>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5546875" style="37" customWidth="1"/>
    <col min="387" max="16384" width="9.1093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376</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2.9" customHeight="1" x14ac:dyDescent="0.3">
      <c r="A11" s="48" t="s">
        <v>212</v>
      </c>
      <c r="B11" s="30">
        <v>0.06</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6.225502797127816E-3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0.06</v>
      </c>
      <c r="C28" s="42">
        <f>SUM(C11:C27)</f>
        <v>6.225502797127816E-3</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10" sqref="B10"/>
    </sheetView>
  </sheetViews>
  <sheetFormatPr defaultColWidth="9.109375" defaultRowHeight="13.8" x14ac:dyDescent="0.25"/>
  <cols>
    <col min="1" max="1" width="67.6640625" style="52" customWidth="1"/>
    <col min="2" max="2" width="22.88671875" style="52" customWidth="1"/>
    <col min="3" max="3" width="24.5546875" style="52" customWidth="1"/>
    <col min="4" max="473" width="8.5546875" style="52" customWidth="1"/>
    <col min="474" max="16384" width="9.1093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0.04</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6.6054757075999976E-2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0.04</v>
      </c>
      <c r="C22" s="56">
        <f>SUM(C5:C21)</f>
        <v>6.6054757075999976E-2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70" zoomScaleNormal="70" workbookViewId="0">
      <selection activeCell="C9" sqref="C9"/>
    </sheetView>
  </sheetViews>
  <sheetFormatPr defaultColWidth="9.109375" defaultRowHeight="13.8" x14ac:dyDescent="0.3"/>
  <cols>
    <col min="1" max="1" width="132.109375" style="65" customWidth="1"/>
    <col min="2" max="3" width="19.88671875" style="65" customWidth="1"/>
    <col min="4" max="4" width="22.109375" style="65" customWidth="1"/>
    <col min="5" max="5" width="60.88671875" style="65" customWidth="1"/>
    <col min="6" max="6" width="23" style="65" customWidth="1"/>
    <col min="7" max="7" width="23.6640625" style="65" customWidth="1"/>
    <col min="8" max="8" width="117.109375" style="65" customWidth="1"/>
    <col min="9" max="471" width="8.5546875" style="65" customWidth="1"/>
    <col min="472" max="16384" width="9.1093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v>0.01</v>
      </c>
      <c r="C5" s="70">
        <v>75</v>
      </c>
      <c r="D5" s="50">
        <f>IFERROR(IF(ISBLANK(A5),0,IF(ISBLANK(B5),0,VLOOKUP(A5,Nutrients_from_future_land_use!$A$5:$C$21,3,FALSE)*(B5/VLOOKUP(A5,Nutrients_from_future_land_use!$A$5:$C$21,2,FALSE)))),0)</f>
        <v>1.6513689268999994E-2</v>
      </c>
      <c r="E5" s="70" t="s">
        <v>417</v>
      </c>
      <c r="F5" s="70">
        <v>60</v>
      </c>
      <c r="G5" s="50">
        <f>IFERROR(IF(OR(ISBLANK($A5),ISBLANK($B5),ISBLANK($F5)),0,$C5/100*D5*F5/100),0)</f>
        <v>7.4311601710499971E-3</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t="s">
        <v>349</v>
      </c>
      <c r="B6" s="63">
        <v>0.01</v>
      </c>
      <c r="C6" s="70">
        <v>95</v>
      </c>
      <c r="D6" s="50">
        <f>IFERROR(IF(ISBLANK(A6),0,IF(ISBLANK(B6),0,VLOOKUP(A6,Nutrients_from_future_land_use!$A$5:$C$21,3,FALSE)*(B6/VLOOKUP(A6,Nutrients_from_future_land_use!$A$5:$C$21,2,FALSE)))),0)</f>
        <v>1.6513689268999994E-2</v>
      </c>
      <c r="E6" s="70" t="s">
        <v>418</v>
      </c>
      <c r="F6" s="70">
        <v>70</v>
      </c>
      <c r="G6" s="50">
        <f t="shared" ref="G6:G29" si="0">IFERROR(IF(OR(ISBLANK($A6),ISBLANK($B6),ISBLANK($F6)),0,$C6/100*D6*F6/100),0)</f>
        <v>1.0981603363884995E-2</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t="s">
        <v>349</v>
      </c>
      <c r="B7" s="63">
        <v>0.02</v>
      </c>
      <c r="C7" s="70">
        <v>95</v>
      </c>
      <c r="D7" s="50">
        <f>IFERROR(IF(ISBLANK(A7),0,IF(ISBLANK(B7),0,VLOOKUP(A7,Nutrients_from_future_land_use!$A$5:$C$21,3,FALSE)*(B7/VLOOKUP(A7,Nutrients_from_future_land_use!$A$5:$C$21,2,FALSE)))),0)</f>
        <v>3.3027378537999988E-2</v>
      </c>
      <c r="E7" s="70" t="s">
        <v>419</v>
      </c>
      <c r="F7" s="70">
        <v>70</v>
      </c>
      <c r="G7" s="50">
        <f t="shared" si="0"/>
        <v>2.1963206727769989E-2</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0.04</v>
      </c>
      <c r="C30" s="71"/>
      <c r="D30" s="68">
        <f t="shared" ref="D30" si="1">SUM(D5:D29)</f>
        <v>6.6054757075999976E-2</v>
      </c>
      <c r="E30" s="72"/>
      <c r="F30" s="72"/>
      <c r="G30" s="56">
        <f>SUM(G5:G29)</f>
        <v>4.037597026270498E-2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B10" sqref="B10"/>
    </sheetView>
  </sheetViews>
  <sheetFormatPr defaultColWidth="9.109375" defaultRowHeight="13.8" x14ac:dyDescent="0.3"/>
  <cols>
    <col min="1" max="1" width="78.6640625" style="65" customWidth="1"/>
    <col min="2" max="2" width="30.88671875" style="65" customWidth="1"/>
    <col min="3" max="4" width="40.5546875" style="65" customWidth="1"/>
    <col min="5" max="466" width="8.5546875" style="65" customWidth="1"/>
    <col min="467" max="16384" width="9.1093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0.02</v>
      </c>
    </row>
    <row r="6" spans="1:4" ht="24.75" customHeight="1" x14ac:dyDescent="0.3">
      <c r="A6" s="18" t="s">
        <v>111</v>
      </c>
      <c r="B6" s="78">
        <f>IFERROR(Nutrients_from_future_land_use!C22-SuDS!G30-Nutrients_from_current_land_use!C28,0)</f>
        <v>1.945328401616718E-2</v>
      </c>
    </row>
    <row r="7" spans="1:4" ht="24.75" customHeight="1" x14ac:dyDescent="0.3">
      <c r="A7" s="18" t="s">
        <v>112</v>
      </c>
      <c r="B7" s="78">
        <f>IFERROR(B5+B6,0)</f>
        <v>3.9453284016167184E-2</v>
      </c>
    </row>
    <row r="8" spans="1:4" ht="24.75" customHeight="1" x14ac:dyDescent="0.3">
      <c r="A8" s="18" t="s">
        <v>113</v>
      </c>
      <c r="B8" s="78">
        <f>IFERROR(IF(B7&lt;0,B7,B7*1.2),0)</f>
        <v>4.7343940819400618E-2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0.05</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33203125" style="88" customWidth="1"/>
    <col min="2" max="4" width="15.6640625" style="88" customWidth="1"/>
    <col min="5" max="5" width="25.6640625" style="88" customWidth="1"/>
    <col min="6" max="6" width="79.88671875" style="88" customWidth="1"/>
    <col min="7" max="8" width="15.6640625" style="88" customWidth="1"/>
    <col min="9" max="9" width="25.6640625" style="88" customWidth="1"/>
    <col min="10" max="13" width="15.664062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Harnor</dc:creator>
  <cp:keywords/>
  <dc:description/>
  <cp:lastModifiedBy>Allen, Shelley</cp:lastModifiedBy>
  <cp:revision/>
  <dcterms:created xsi:type="dcterms:W3CDTF">2021-10-14T13:24:34Z</dcterms:created>
  <dcterms:modified xsi:type="dcterms:W3CDTF">2026-05-18T10:12:52Z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