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updateLinks="never" defaultThemeVersion="166925"/>
  <mc:AlternateContent xmlns:mc="http://schemas.openxmlformats.org/markup-compatibility/2006">
    <mc:Choice Requires="x15">
      <x15ac:absPath xmlns:x15ac="http://schemas.microsoft.com/office/spreadsheetml/2010/11/ac" url="https://williamslester365.sharepoint.com/sites/5849BraemarLodgeSalisbury/Shared Documents/Information Out/Issue Set By Date/260302 Nutrients/"/>
    </mc:Choice>
  </mc:AlternateContent>
  <xr:revisionPtr revIDLastSave="2" documentId="8_{C13E4D26-F38E-4031-AB47-6F93624EA2BF}" xr6:coauthVersionLast="47" xr6:coauthVersionMax="47" xr10:uidLastSave="{3CD645D0-2DE6-4DAD-A97D-E3A199D284AB}"/>
  <workbookProtection workbookAlgorithmName="SHA-512" workbookHashValue="K0S/85i9/QRchKlWLUgkn27lFb1xXsqMqMkFMoG9vP2lwWRIICcmhKgUqDXp1Gk8jhwKlLEhsOuSRhH3Ew5OyQ==" workbookSaltValue="zooZ9+xcQ5sfGUwY0wSMUg==" workbookSpinCount="100000" lockStructure="1"/>
  <bookViews>
    <workbookView xWindow="-12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5" i="9" l="1"/>
  <c r="C11" i="8"/>
  <c r="A13" i="10"/>
  <c r="A14" i="10" s="1"/>
  <c r="A280" i="3" a="1"/>
  <c r="A280" i="3" s="1"/>
  <c r="D5" i="22" l="1"/>
  <c r="G5" i="22" s="1"/>
  <c r="C22" i="9"/>
  <c r="B30" i="22"/>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<sst xmlns="http://schemas.openxmlformats.org/spreadsheetml/2006/main" count="1104" uniqueCount="417">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</sst>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10/relationships/person" Target="persons/person.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13" dataDxfId="112">
  <autoFilter ref="A10:B15" xr:uid="{7EBF9311-A278-4083-BF4D-937B4AAC2ED7}">
    <filterColumn colId="0" hiddenButton="1"/>
    <filterColumn colId="1" hiddenButton="1"/>
  </autoFilter>
  <tableColumns count="2">
    <tableColumn id="1" xr3:uid="{D307493E-2059-46BA-8359-3AF9476DA77C}" name="Topic of each table" dataDxfId="111"/>
    <tableColumn id="2" xr3:uid="{232F3596-0F30-49C4-AE95-A48E7051B620}" name="Link to each worksheet" dataDxfId="11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9" dataDxfId="107" headerRowBorderDxfId="108" tableBorderDxfId="106" totalsRowBorderDxfId="105">
  <autoFilter ref="A42:A46" xr:uid="{64981484-4795-461F-A3C7-626CD012A06C}">
    <filterColumn colId="0" hiddenButton="1"/>
  </autoFilter>
  <tableColumns count="1">
    <tableColumn id="1" xr3:uid="{F955E827-6C2D-4DAA-893A-D0A3AA8CBF38}" name="Description of the information:" dataDxfId="104"/>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3" dataDxfId="101" headerRowBorderDxfId="102" tableBorderDxfId="100" totalsRowBorderDxfId="99">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98"/>
    <tableColumn id="2" xr3:uid="{D22CDBE7-9B75-4248-A951-0D061DAA9F1C}" name="Data entry column - user inputs required" dataDxfId="97"/>
    <tableColumn id="4" xr3:uid="{20424A8D-23FA-4C1D-B394-6A4A0726E8D6}" name="Additional data entry column - user inputs may be required" dataDxfId="9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5" dataDxfId="93" headerRowBorderDxfId="94" tableBorderDxfId="92">
  <autoFilter ref="A14:B22" xr:uid="{B50C45A2-2A77-478E-B226-DC5B3B2EA72E}">
    <filterColumn colId="0" hiddenButton="1"/>
    <filterColumn colId="1" hiddenButton="1"/>
  </autoFilter>
  <tableColumns count="2">
    <tableColumn id="1" xr3:uid="{FA8C78F6-50A3-498F-8975-6D1EC817B86B}" name="Description of values generated" dataDxfId="91"/>
    <tableColumn id="2" xr3:uid="{150A0AA5-FDF2-4BA1-A9A8-36A566F3E6CC}" name="Values generated" dataDxfId="90"/>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89" dataDxfId="87" headerRowBorderDxfId="88" tableBorderDxfId="86" totalsRowBorderDxfId="85">
  <autoFilter ref="A4:B8" xr:uid="{E51AE02F-7B0C-4640-BEBD-8FD46432F29C}">
    <filterColumn colId="0" hiddenButton="1"/>
    <filterColumn colId="1" hiddenButton="1"/>
  </autoFilter>
  <tableColumns count="2">
    <tableColumn id="1" xr3:uid="{C513A266-837A-4378-8552-D156135B549F}" name="Description of required information" dataDxfId="84"/>
    <tableColumn id="2" xr3:uid="{9FEADC6D-D9F7-40A8-AB95-390DAB627A00}" name="Data entry column - user inputs required" dataDxfId="8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2" dataDxfId="80" headerRowBorderDxfId="81" tableBorderDxfId="79" totalsRowBorderDxfId="78">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77"/>
    <tableColumn id="2" xr3:uid="{DA6AF240-7DDF-40CC-B3C9-0A6C10900A68}" name="Area (ha) - user inputs required" dataDxfId="76"/>
    <tableColumn id="4" xr3:uid="{D46D9DE3-2913-45A9-81EF-5C0B16A60B70}" name="Annual phosphorus export  _x000a_(kg TP/yr)" dataDxfId="75"/>
    <tableColumn id="5" xr3:uid="{B35F3CE8-F7D9-4526-B8D6-064B09EE0E77}" name="Notes on data" dataDxfId="7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3" dataDxfId="72">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1"/>
    <tableColumn id="2" xr3:uid="{2BF0443C-5885-452F-9860-409F1647E1C1}" name="Area (ha) - user inputs required" dataDxfId="70"/>
    <tableColumn id="4" xr3:uid="{D4EA72A6-0C9C-4A1E-8AAC-10EB38F195A8}" name="Annual phosphorus export_x000a_(kg TP/yr)" dataDxfId="69"/>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68" dataDxfId="67">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66"/>
    <tableColumn id="2" xr3:uid="{72D29FD7-7898-4191-A97D-55B2AC2A6039}" name="SuDS catchment area (ha) - user inputs required" dataDxfId="65"/>
    <tableColumn id="10" xr3:uid="{C118AB6C-A0C7-46A0-B4D4-823E8172F281}" name="Percentage of flow entering the SuDS (%) - user inputs required" dataDxfId="64"/>
    <tableColumn id="4" xr3:uid="{C9DF269B-9235-47CA-9628-CA0EAEA7E887}" name="Annual phosphorus inputs to SuDS feature(s)_x000a_(kg T/yr)" dataDxfId="63">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2"/>
    <tableColumn id="8" xr3:uid="{6CE040BE-33E5-44DA-B389-E1BC789E21E5}" name="TP removal rate for features - user specified (%) - user inputs required" dataDxfId="61">
      <calculatedColumnFormula>IF(OR(#REF!="No",ISBLANK(#REF!)),"",IF(#REF!="Yes","","TN removal rate - user specified (%)"))</calculatedColumnFormula>
    </tableColumn>
    <tableColumn id="14" xr3:uid="{1156F97A-C06E-4041-A8E9-274F94CC02BE}" name="Annual phosphorus load removed by SuDS_x000a_(kg TP/yr)" dataDxfId="60"/>
    <tableColumn id="6" xr3:uid="{E06A970A-6835-4E49-9119-FEAF7BC8D4A0}" name="Notes on data" dataDxfId="59">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20" dataDxfId="118" headerRowBorderDxfId="119" tableBorderDxfId="117" totalsRowBorderDxfId="116">
  <autoFilter ref="A4:B14" xr:uid="{A0BD0106-977A-4B15-9C53-C66CDF6772BD}">
    <filterColumn colId="0" hiddenButton="1"/>
    <filterColumn colId="1" hiddenButton="1"/>
  </autoFilter>
  <tableColumns count="2">
    <tableColumn id="1" xr3:uid="{31004191-352C-44A7-A242-30E88F4CD5ED}" name="Description of values generated" dataDxfId="115"/>
    <tableColumn id="2" xr3:uid="{C357CE45-1FD7-4EF9-804B-579D3A1CC1A7}" name="Values generated" dataDxfId="11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18"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2" zoomScaleNormal="100" workbookViewId="0">
      <selection activeCell="E9" sqref="E9"/>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v>46296</v>
      </c>
      <c r="C5" s="19"/>
    </row>
    <row r="6" spans="1:5" ht="24.6" customHeight="1" x14ac:dyDescent="0.25">
      <c r="A6" s="18" t="s">
        <v>69</v>
      </c>
      <c r="B6" s="30">
        <v>1</v>
      </c>
      <c r="C6" s="19"/>
    </row>
    <row r="7" spans="1:5" ht="24.6" customHeight="1" x14ac:dyDescent="0.25">
      <c r="A7" s="18" t="s">
        <v>70</v>
      </c>
      <c r="B7" s="31">
        <v>110</v>
      </c>
      <c r="C7" s="19"/>
    </row>
    <row r="8" spans="1:5" ht="24.6" customHeight="1" x14ac:dyDescent="0.25">
      <c r="A8" s="18" t="s">
        <v>71</v>
      </c>
      <c r="B8" s="31">
        <v>4</v>
      </c>
      <c r="C8" s="19"/>
    </row>
    <row r="9" spans="1:5" ht="39.6" customHeight="1" x14ac:dyDescent="0.25">
      <c r="A9" s="18" t="s">
        <v>72</v>
      </c>
      <c r="B9" s="31" t="s">
        <v>148</v>
      </c>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78</v>
      </c>
      <c r="B16" s="115">
        <f>IF(ISBLANK(B8),0,B6*B8)</f>
        <v>4</v>
      </c>
    </row>
    <row r="17" spans="1:2" ht="23.25" customHeight="1" x14ac:dyDescent="0.25">
      <c r="A17" s="26" t="s">
        <v>79</v>
      </c>
      <c r="B17" s="42">
        <f>IFERROR(B16*B7,0)</f>
        <v>440</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0.04</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0.14000000000000001</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0" zoomScaleNormal="100" workbookViewId="0">
      <selection activeCell="C6" sqref="C6"/>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398</v>
      </c>
      <c r="C6" s="6"/>
      <c r="D6" s="6"/>
      <c r="E6" s="6"/>
      <c r="F6" s="6"/>
    </row>
    <row r="7" spans="1:6" ht="29.85" customHeight="1" x14ac:dyDescent="0.25">
      <c r="A7" s="18" t="s">
        <v>85</v>
      </c>
      <c r="B7" s="46" t="s">
        <v>376</v>
      </c>
      <c r="C7" s="6"/>
      <c r="D7" s="6"/>
      <c r="E7" s="6"/>
      <c r="F7" s="6"/>
    </row>
    <row r="8" spans="1:6" ht="29.85" customHeight="1" x14ac:dyDescent="0.25">
      <c r="A8" s="21" t="s">
        <v>86</v>
      </c>
      <c r="B8" s="47" t="s">
        <v>408</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349</v>
      </c>
      <c r="B11" s="30">
        <v>0.32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0.52843805660799981</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0.32</v>
      </c>
      <c r="C28" s="42">
        <f>SUM(C11:C27)</f>
        <v>0.52843805660799981</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F6" sqref="F6"/>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0.32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0.52843805660799981</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0.32</v>
      </c>
      <c r="C22" s="56">
        <f>SUM(C5:C21)</f>
        <v>0.52843805660799981</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85" zoomScaleNormal="85" workbookViewId="0">
      <selection activeCell="A6" sqref="A6"/>
    </sheetView>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0.04</v>
      </c>
    </row>
    <row r="6" spans="1:4" ht="24.75" customHeight="1" x14ac:dyDescent="0.25">
      <c r="A6" s="18" t="s">
        <v>111</v>
      </c>
      <c r="B6" s="78">
        <f>IFERROR(Nutrients_from_future_land_use!C22-SuDS!G30-Nutrients_from_current_land_use!C28,0)</f>
        <v>0</v>
      </c>
    </row>
    <row r="7" spans="1:4" ht="24.75" customHeight="1" x14ac:dyDescent="0.25">
      <c r="A7" s="18" t="s">
        <v>112</v>
      </c>
      <c r="B7" s="78">
        <f>IFERROR(B5+B6,0)</f>
        <v>0.04</v>
      </c>
    </row>
    <row r="8" spans="1:4" ht="24.75" customHeight="1" x14ac:dyDescent="0.25">
      <c r="A8" s="18" t="s">
        <v>113</v>
      </c>
      <c r="B8" s="78">
        <f>IFERROR(IF(B7&lt;0,B7,B7*1.2),0)</f>
        <v>4.8000000000000001E-2</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0.05</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0.17</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6648BD9944704C8741D013A7937511" ma:contentTypeVersion="12" ma:contentTypeDescription="Create a new document." ma:contentTypeScope="" ma:versionID="dba426132c197cc03d7579404f979879">
  <xsd:schema xmlns:xsd="http://www.w3.org/2001/XMLSchema" xmlns:xs="http://www.w3.org/2001/XMLSchema" xmlns:p="http://schemas.microsoft.com/office/2006/metadata/properties" xmlns:ns2="a5b1c574-a10f-43ca-a271-3969f5886f9b" xmlns:ns3="75d62a02-2533-4405-a517-d6c8f3710deb" targetNamespace="http://schemas.microsoft.com/office/2006/metadata/properties" ma:root="true" ma:fieldsID="5fd734915df68d1c6ee208946b0972c6" ns2:_="" ns3:_="">
    <xsd:import namespace="a5b1c574-a10f-43ca-a271-3969f5886f9b"/>
    <xsd:import namespace="75d62a02-2533-4405-a517-d6c8f3710de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b1c574-a10f-43ca-a271-3969f5886f9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0360f05d-8b73-4adc-85c1-7d6c0e1f57a8}" ma:internalName="TaxCatchAll" ma:showField="CatchAllData" ma:web="a5b1c574-a10f-43ca-a271-3969f5886f9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5d62a02-2533-4405-a517-d6c8f3710de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6a3c6a6-3c74-4ec1-9b90-86468987307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5b1c574-a10f-43ca-a271-3969f5886f9b" xsi:nil="true"/>
    <lcf76f155ced4ddcb4097134ff3c332f xmlns="75d62a02-2533-4405-a517-d6c8f3710de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98B85E00-3DF9-4502-B527-A9522E7F52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b1c574-a10f-43ca-a271-3969f5886f9b"/>
    <ds:schemaRef ds:uri="75d62a02-2533-4405-a517-d6c8f3710d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a5b1c574-a10f-43ca-a271-3969f5886f9b"/>
    <ds:schemaRef ds:uri="75d62a02-2533-4405-a517-d6c8f3710deb"/>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Lisa Sumner</dc:creator>
  <cp:keywords/>
  <dc:description/>
  <cp:lastModifiedBy>Lisa Sumner</cp:lastModifiedBy>
  <cp:revision/>
  <dcterms:created xsi:type="dcterms:W3CDTF">2021-10-14T13:24:34Z</dcterms:created>
  <dcterms:modified xsi:type="dcterms:W3CDTF">2026-03-03T14:44:53Z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0x010100E36648BD9944704C8741D013A7937511</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