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updateLinks="never" defaultThemeVersion="166925"/>
  <mc:AlternateContent xmlns:mc="http://schemas.openxmlformats.org/markup-compatibility/2006">
    <mc:Choice Requires="x15">
      <x15ac:absPath xmlns:x15ac="http://schemas.microsoft.com/office/spreadsheetml/2010/11/ac" url="/Users/emilytemple/Desktop/Desktop - Emily’s MacBook Air/jobs/"/>
    </mc:Choice>
  </mc:AlternateContent>
  <xr:revisionPtr revIDLastSave="0" documentId="13_ncr:1_{02FD076A-8CA5-3643-8211-3B7D7735E5D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1700" yWindow="600" windowWidth="19420" windowHeight="1380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<sst xmlns="http://schemas.openxmlformats.org/spreadsheetml/2006/main" count="3025" uniqueCount="843">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</sst>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emilytemple/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9" zoomScaleNormal="100" workbookViewId="0">
      <selection activeCell="B10" sqref="B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c r="C5" s="18"/>
    </row>
    <row r="6" spans="1:3" ht="20.25" customHeight="1" x14ac:dyDescent="0.2">
      <c r="A6" s="17" t="s">
        <v>69</v>
      </c>
      <c r="B6" s="25">
        <v>2.4</v>
      </c>
      <c r="C6" s="18"/>
    </row>
    <row r="7" spans="1:3" ht="20.25" customHeight="1" x14ac:dyDescent="0.2">
      <c r="A7" s="17" t="s">
        <v>70</v>
      </c>
      <c r="B7" s="26">
        <v>120</v>
      </c>
      <c r="C7" s="18"/>
    </row>
    <row r="8" spans="1:3" ht="20.25" customHeight="1" x14ac:dyDescent="0.2">
      <c r="A8" s="17" t="s">
        <v>71</v>
      </c>
      <c r="B8" s="26">
        <v>2</v>
      </c>
      <c r="C8" s="18"/>
    </row>
    <row r="9" spans="1:3" ht="20.25" customHeight="1" x14ac:dyDescent="0.2">
      <c r="A9" s="17" t="s">
        <v>72</v>
      </c>
      <c r="B9" s="26"/>
      <c r="C9" s="18"/>
    </row>
    <row r="10" spans="1:3" ht="39.75" customHeight="1" x14ac:dyDescent="0.2">
      <c r="A10" s="17" t="s">
        <v>73</v>
      </c>
      <c r="B10" s="26" t="s">
        <v>156</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
      <c r="A17" s="17" t="s">
        <v>78</v>
      </c>
      <c r="B17" s="31">
        <f>IF(ISBLANK(B8),0,B6*B8)</f>
        <v>4.8</v>
      </c>
    </row>
    <row r="18" spans="1:2" ht="20.25" customHeight="1" x14ac:dyDescent="0.2">
      <c r="A18" s="17" t="s">
        <v>79</v>
      </c>
      <c r="B18" s="31">
        <f>IFERROR(B17*B7,0)</f>
        <v>576</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1.89</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5.68</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C13" sqref="C13"/>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425</v>
      </c>
      <c r="F5" s="37"/>
    </row>
    <row r="6" spans="1:6" ht="23.25" customHeight="1" x14ac:dyDescent="0.2">
      <c r="A6" s="17" t="s">
        <v>84</v>
      </c>
      <c r="B6" s="43" t="s">
        <v>824</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0.57782860685999982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0.04</v>
      </c>
      <c r="C28" s="39">
        <f>SUM(C11:C27)</f>
        <v>0.57782860685999982</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7" zoomScaleNormal="100" workbookViewId="0">
      <selection activeCell="B7" sqref="B7"/>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0.57782860685999982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0.04</v>
      </c>
      <c r="C22" s="54">
        <f>SUM(C5:C21)</f>
        <v>0.57782860685999982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1.89</v>
      </c>
    </row>
    <row r="6" spans="1:4" ht="23.25" customHeight="1" x14ac:dyDescent="0.2">
      <c r="A6" s="17" t="s">
        <v>111</v>
      </c>
      <c r="B6" s="72">
        <f>IFERROR(Nutrients_from_future_land_use!C22-SuDS!G30-Nutrients_from_current_land_use!C28,0)</f>
        <v>0</v>
      </c>
    </row>
    <row r="7" spans="1:4" ht="23.25" customHeight="1" x14ac:dyDescent="0.2">
      <c r="A7" s="17" t="s">
        <v>112</v>
      </c>
      <c r="B7" s="72">
        <f>IFERROR(B5+B6,0)</f>
        <v>1.89</v>
      </c>
    </row>
    <row r="8" spans="1:4" ht="23.25" customHeight="1" x14ac:dyDescent="0.2">
      <c r="A8" s="17" t="s">
        <v>113</v>
      </c>
      <c r="B8" s="72">
        <f>IFERROR(IF(B7&lt;0,B7,B7*1.2),0)</f>
        <v>2.2679999999999998</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2.27</v>
      </c>
    </row>
    <row r="11" spans="1:4" ht="23.25" customHeight="1" x14ac:dyDescent="0.2">
      <c r="A11" s="76" t="str">
        <f>IF(Nutrients_from_wastewater!A20="Not applicable","Not applicable",LEFT(Nutrients_from_wastewater!A20,9)&amp;"nutrient budget")</f>
        <v>Pre-2030 nutrient budget</v>
      </c>
      <c r="B11" s="77"/>
    </row>
    <row r="12" spans="1:4" ht="23.25" customHeight="1" x14ac:dyDescent="0.2">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6.82</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'/Users/emilytemple/Library/Containers/com.microsoft.Excel/Data/Documents/C:\Users\DS56\OneDrive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Emily T</cp:lastModifiedBy>
  <cp:revision/>
  <dcterms:created xsi:type="dcterms:W3CDTF">2021-10-14T13:24:34Z</dcterms:created>
  <dcterms:modified xsi:type="dcterms:W3CDTF">2026-02-25T09:38:57Z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