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updateLinks="never" defaultThemeVersion="166925"/>
  <mc:AlternateContent xmlns:mc="http://schemas.openxmlformats.org/markup-compatibility/2006">
    <mc:Choice Requires="x15">
      <x15ac:absPath xmlns:x15ac="http://schemas.microsoft.com/office/spreadsheetml/2010/11/ac" url="Z:\Consultancy Wk\Tisbury Motors 18423\04_Resubmission, full planning, 2025\Revision A 2026\"/>
    </mc:Choice>
  </mc:AlternateContent>
  <xr:revisionPtr revIDLastSave="0" documentId="13_ncr:1_{B0440372-057A-4AC4-AC77-7EE86191963D}"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12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C5" i="9" s="1"/>
  <c r="D5" i="22" s="1"/>
  <c r="C22" i="9" l="1"/>
  <c r="A13" i="10"/>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<sst xmlns="http://schemas.openxmlformats.org/spreadsheetml/2006/main" count="1106" uniqueCount="418">
  <si>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</si>
  <si>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</si>
  <si>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</si>
  <si>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</si>
  <si>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</si>
  <si>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</si>
  <si>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</si>
  <si>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</si>
  <si>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</si>
  <si>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</si>
  <si>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</si>
  <si>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</si>
  <si>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</si>
  <si>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</si>
  <si>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</si>
  <si>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</si>
  <si>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</si>
  <si>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</si>
  <si>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</si>
  <si>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</si>
  <si>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</si>
  <si>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</si>
  <si>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</si>
  <si>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</si>
  <si>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</si>
  <si>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</si>
  <si>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</si>
  <si>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</si>
  <si>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</si>
  <si>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</si>
  <si>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</si>
  <si>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</si>
  <si>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</si>
  <si>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</si>
  <si>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</si>
  <si>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</si>
  <si>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</si>
  <si>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</si>
  <si>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</si>
  <si>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</si>
  <si>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</si>
  <si>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</si>
  <si>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</si>
  <si>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</si>
  <si>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</si>
  <si>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</si>
  <si>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</si>
  <si>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</si>
  <si>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</si>
  <si>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</si>
  <si>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</si>
  <si>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</si>
  <si>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</si>
  <si>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</si>
  <si>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</si>
  <si>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</si>
  <si>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</si>
  <si>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</si>
  <si>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</si>
  <si>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</si>
  <si>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</si>
  <si>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</si>
  <si>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</si>
  <si>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</si>
  <si>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</si>
  <si>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</si>
  <si>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</si>
  <si>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</si>
  <si>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</si>
  <si>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</si>
  <si>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</si>
  <si>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</si>
  <si>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</si>
  <si>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</si>
  <si>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</si>
  <si>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</si>
  <si>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</si>
  <si>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</si>
  <si>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</si>
  <si>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</si>
  <si>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</si>
  <si>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</si>
  <si>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</si>
  <si>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</si>
  <si>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</si>
  <si>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</si>
  <si>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</si>
  <si>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</si>
  <si>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</si>
  <si>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</si>
  <si>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</si>
  <si>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</si>
  <si>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</si>
  <si>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</si>
  <si>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</si>
  <si>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</si>
  <si>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</si>
  <si>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</si>
  <si>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</si>
  <si>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</si>
  <si>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</si>
  <si>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</si>
  <si>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</si>
  <si>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</si>
  <si>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</si>
  <si>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</si>
  <si>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</si>
  <si>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</si>
  <si>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</si>
  <si>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</si>
  <si>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</si>
  <si>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</si>
  <si>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</si>
  <si>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</si>
  <si>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</si>
  <si>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</si>
  <si>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</si>
  <si>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</si>
  <si>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</si>
  <si>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</si>
  <si>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</si>
  <si>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</si>
  <si>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</si>
  <si>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</si>
  <si>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</si>
  <si>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</si>
  <si>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</si>
  <si>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</si>
  <si>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</si>
  <si>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</si>
  <si>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</si>
  <si>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</si>
  <si>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</si>
  <si>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</si>
  <si>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</si>
  <si>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</si>
  <si>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</si>
  <si>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</si>
  <si>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</si>
  <si>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</si>
  <si>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</si>
  <si>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</si>
  <si>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</si>
  <si>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</si>
  <si>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</si>
  <si>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</si>
  <si>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</si>
  <si>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</si>
  <si>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</si>
  <si>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</si>
  <si>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</si>
  <si>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</si>
  <si>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</si>
  <si>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</si>
  <si>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</si>
  <si>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</si>
  <si>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</si>
  <si>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</si>
  <si>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</si>
  <si>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</si>
  <si>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</si>
  <si>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</si>
  <si>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</si>
  <si>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</si>
  <si>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</si>
  <si>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</si>
  <si>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</si>
  <si>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</si>
  <si>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</si>
  <si>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</si>
  <si>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</si>
  <si>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</si>
  <si>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</si>
  <si>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</si>
  <si>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</si>
  <si>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</si>
  <si>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</si>
  <si>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</si>
  <si>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</si>
  <si>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</si>
  <si>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</si>
  <si>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</si>
  <si>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</si>
  <si>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</si>
  <si>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</si>
  <si>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</si>
  <si>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</si>
  <si>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</si>
  <si>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</si>
  <si>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</si>
  <si>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</si>
  <si>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</si>
  <si>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</si>
  <si>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</si>
  <si>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</si>
  <si>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</si>
  <si>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</si>
  <si>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</si>
  <si>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</si>
  <si>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</si>
  <si>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</si>
  <si>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</si>
  <si>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</si>
  <si>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</si>
  <si>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</si>
  <si>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</si>
  <si>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</si>
  <si>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</si>
  <si>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</si>
  <si>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</si>
  <si>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</si>
  <si>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</si>
  <si>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</si>
  <si>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</si>
  <si>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</si>
  <si>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</si>
  <si>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</si>
  <si>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</si>
  <si>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</si>
  <si>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</si>
  <si>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</si>
  <si>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</si>
  <si>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</si>
  <si>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</si>
  <si>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</si>
  <si>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</si>
  <si>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</si>
  <si>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</si>
  <si>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</si>
  <si>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</si>
  <si>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</si>
  <si>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</si>
  <si>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</si>
  <si>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</si>
  <si>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</si>
  <si>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</si>
  <si>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</si>
  <si>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</si>
  <si>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</si>
  <si>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</si>
  <si>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</si>
  <si>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</si>
  <si>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</si>
  <si>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</si>
  <si>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</si>
  <si>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</si>
  <si>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</si>
  <si>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</si>
  <si>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</si>
  <si>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</si>
  <si>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</si>
  <si>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</si>
  <si>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</si>
  <si>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</si>
  <si>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</si>
  <si>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</si>
  <si>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</si>
  <si>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</si>
  <si>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</si>
  <si>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</si>
  <si>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</si>
  <si>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</si>
  <si>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</si>
  <si>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</si>
  <si>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</si>
  <si>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</si>
  <si>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</si>
  <si>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</si>
  <si>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</si>
  <si>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</si>
  <si>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</si>
  <si>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</si>
  <si>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</si>
  <si>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</si>
  <si>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</si>
  <si>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</si>
  <si>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</si>
  <si>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</si>
  <si>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</si>
  <si>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</si>
  <si>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</si>
  <si>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</si>
  <si>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</si>
  <si>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</si>
  <si>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</si>
  <si>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</si>
  <si>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</si>
  <si>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</si>
  <si>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</si>
  <si>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</si>
  <si>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</si>
  <si>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</si>
  <si>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</si>
  <si>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</si>
  <si>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</si>
  <si>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</si>
  <si>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</si>
  <si>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</si>
  <si>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</si>
  <si>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</si>
  <si>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</si>
  <si>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</si>
  <si>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</si>
  <si>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</si>
  <si>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</si>
  <si>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</si>
  <si>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</si>
  <si>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</si>
  <si>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</si>
  <si>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</si>
  <si>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</si>
  <si>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</si>
  <si>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</si>
  <si>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</si>
  <si>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</si>
  <si>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</si>
  <si>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</si>
  <si>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</si>
  <si>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</si>
  <si>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</si>
  <si>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</si>
  <si>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</si>
  <si>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</si>
  <si>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</si>
  <si>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</si>
  <si>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</si>
  <si>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</si>
  <si>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</si>
  <si>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</si>
  <si>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</si>
  <si>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</si>
  <si>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</si>
  <si>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</si>
  <si>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</si>
  <si>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</si>
  <si>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</si>
  <si>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</si>
  <si>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</si>
  <si>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</si>
  <si>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</si>
  <si>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</si>
  <si>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</si>
  <si>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</si>
  <si>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</si>
  <si>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</si>
  <si>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</si>
  <si>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</si>
  <si>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</si>
  <si>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</si>
  <si>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</si>
  <si>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</si>
  <si>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</si>
  <si>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</si>
  <si>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</si>
  <si>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</si>
  <si>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</si>
  <si>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</si>
  <si>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</si>
  <si>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</si>
  <si>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</si>
  <si>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</si>
  <si>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</si>
  <si>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</si>
  <si>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</si>
  <si>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</si>
  <si>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</si>
  <si>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</si>
  <si>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</si>
  <si>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</si>
  <si>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</si>
  <si>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</si>
  <si>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</si>
  <si>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</si>
  <si>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</si>
  <si>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</si>
  <si>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</si>
  <si>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</si>
  <si>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</si>
  <si>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</si>
  <si>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</si>
  <si>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</si>
  <si>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</si>
  <si>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</si>
  <si>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</si>
  <si>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</si>
  <si>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</si>
  <si>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</si>
  <si>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</si>
  <si>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</si>
  <si>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</si>
  <si>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</si>
  <si>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</si>
  <si>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</si>
  <si>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</si>
  <si>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</si>
  <si>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</si>
  <si>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</si>
  <si>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</si>
  <si>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</si>
  <si>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</si>
  <si>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</si>
  <si>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</si>
  <si>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</si>
  <si>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</si>
  <si>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</si>
  <si>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</si>
  <si>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</si>
  <si>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</si>
  <si>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</si>
  <si>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</si>
  <si>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</si>
  <si>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</si>
  <si>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</si>
  <si>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</si>
  <si>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</si>
  <si>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</si>
  <si>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</si>
  <si>
    <t>Soakways can be placed within private back or front gardens for middle and upper blocks and attenutation tanks in forecourts of lower block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</si>
</sst>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refreshError="1"/>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13" dataDxfId="112">
  <autoFilter ref="A10:B15" xr:uid="{7EBF9311-A278-4083-BF4D-937B4AAC2ED7}">
    <filterColumn colId="0" hiddenButton="1"/>
    <filterColumn colId="1" hiddenButton="1"/>
  </autoFilter>
  <tableColumns count="2">
    <tableColumn id="1" xr3:uid="{D307493E-2059-46BA-8359-3AF9476DA77C}" name="Topic of each table" dataDxfId="111"/>
    <tableColumn id="2" xr3:uid="{232F3596-0F30-49C4-AE95-A48E7051B620}" name="Link to each worksheet" dataDxfId="11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9" dataDxfId="107" headerRowBorderDxfId="108" tableBorderDxfId="106" totalsRowBorderDxfId="105">
  <autoFilter ref="A42:A46" xr:uid="{64981484-4795-461F-A3C7-626CD012A06C}">
    <filterColumn colId="0" hiddenButton="1"/>
  </autoFilter>
  <tableColumns count="1">
    <tableColumn id="1" xr3:uid="{F955E827-6C2D-4DAA-893A-D0A3AA8CBF38}" name="Description of the information:" dataDxfId="104"/>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03" dataDxfId="101" headerRowBorderDxfId="102" tableBorderDxfId="100" totalsRowBorderDxfId="99">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98"/>
    <tableColumn id="2" xr3:uid="{D22CDBE7-9B75-4248-A951-0D061DAA9F1C}" name="Data entry column - user inputs required" dataDxfId="97"/>
    <tableColumn id="4" xr3:uid="{20424A8D-23FA-4C1D-B394-6A4A0726E8D6}" name="Additional data entry column - user inputs may be required" dataDxfId="9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95" dataDxfId="93" headerRowBorderDxfId="94" tableBorderDxfId="92">
  <autoFilter ref="A14:B22" xr:uid="{B50C45A2-2A77-478E-B226-DC5B3B2EA72E}">
    <filterColumn colId="0" hiddenButton="1"/>
    <filterColumn colId="1" hiddenButton="1"/>
  </autoFilter>
  <tableColumns count="2">
    <tableColumn id="1" xr3:uid="{FA8C78F6-50A3-498F-8975-6D1EC817B86B}" name="Description of values generated" dataDxfId="91"/>
    <tableColumn id="2" xr3:uid="{150A0AA5-FDF2-4BA1-A9A8-36A566F3E6CC}" name="Values generated" dataDxfId="90"/>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89" dataDxfId="87" headerRowBorderDxfId="88" tableBorderDxfId="86" totalsRowBorderDxfId="85">
  <autoFilter ref="A4:B8" xr:uid="{E51AE02F-7B0C-4640-BEBD-8FD46432F29C}">
    <filterColumn colId="0" hiddenButton="1"/>
    <filterColumn colId="1" hiddenButton="1"/>
  </autoFilter>
  <tableColumns count="2">
    <tableColumn id="1" xr3:uid="{C513A266-837A-4378-8552-D156135B549F}" name="Description of required information" dataDxfId="84"/>
    <tableColumn id="2" xr3:uid="{9FEADC6D-D9F7-40A8-AB95-390DAB627A00}" name="Data entry column - user inputs required" dataDxfId="8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2" dataDxfId="80" headerRowBorderDxfId="81" tableBorderDxfId="79" totalsRowBorderDxfId="78">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77"/>
    <tableColumn id="2" xr3:uid="{DA6AF240-7DDF-40CC-B3C9-0A6C10900A68}" name="Area (ha) - user inputs required" dataDxfId="76"/>
    <tableColumn id="4" xr3:uid="{D46D9DE3-2913-45A9-81EF-5C0B16A60B70}" name="Annual phosphorus export  _x000a_(kg TP/yr)" dataDxfId="75"/>
    <tableColumn id="5" xr3:uid="{B35F3CE8-F7D9-4526-B8D6-064B09EE0E77}" name="Notes on data" dataDxfId="74"/>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73" dataDxfId="72">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1"/>
    <tableColumn id="2" xr3:uid="{2BF0443C-5885-452F-9860-409F1647E1C1}" name="Area (ha) - user inputs required" dataDxfId="70"/>
    <tableColumn id="4" xr3:uid="{D4EA72A6-0C9C-4A1E-8AAC-10EB38F195A8}" name="Annual phosphorus export_x000a_(kg TP/yr)" dataDxfId="69"/>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68" dataDxfId="67">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66"/>
    <tableColumn id="2" xr3:uid="{72D29FD7-7898-4191-A97D-55B2AC2A6039}" name="SuDS catchment area (ha) - user inputs required" dataDxfId="65"/>
    <tableColumn id="10" xr3:uid="{C118AB6C-A0C7-46A0-B4D4-823E8172F281}" name="Percentage of flow entering the SuDS (%) - user inputs required" dataDxfId="64"/>
    <tableColumn id="4" xr3:uid="{C9DF269B-9235-47CA-9628-CA0EAEA7E887}" name="Annual phosphorus inputs to SuDS feature(s)_x000a_(kg T/yr)" dataDxfId="63">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2"/>
    <tableColumn id="8" xr3:uid="{6CE040BE-33E5-44DA-B389-E1BC789E21E5}" name="TP removal rate for features - user specified (%) - user inputs required" dataDxfId="61">
      <calculatedColumnFormula>IF(OR(#REF!="No",ISBLANK(#REF!)),"",IF(#REF!="Yes","","TN removal rate - user specified (%)"))</calculatedColumnFormula>
    </tableColumn>
    <tableColumn id="14" xr3:uid="{1156F97A-C06E-4041-A8E9-274F94CC02BE}" name="Annual phosphorus load removed by SuDS_x000a_(kg TP/yr)" dataDxfId="60"/>
    <tableColumn id="6" xr3:uid="{E06A970A-6835-4E49-9119-FEAF7BC8D4A0}" name="Notes on data" dataDxfId="59">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20" dataDxfId="118" headerRowBorderDxfId="119" tableBorderDxfId="117" totalsRowBorderDxfId="116">
  <autoFilter ref="A4:B14" xr:uid="{A0BD0106-977A-4B15-9C53-C66CDF6772BD}">
    <filterColumn colId="0" hiddenButton="1"/>
    <filterColumn colId="1" hiddenButton="1"/>
  </autoFilter>
  <tableColumns count="2">
    <tableColumn id="1" xr3:uid="{31004191-352C-44A7-A242-30E88F4CD5ED}" name="Description of values generated" dataDxfId="115"/>
    <tableColumn id="2" xr3:uid="{C357CE45-1FD7-4EF9-804B-579D3A1CC1A7}" name="Values generated" dataDxfId="11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16"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4" zoomScaleNormal="100" workbookViewId="0">
      <selection activeCell="B12" sqref="B12"/>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v>47209</v>
      </c>
      <c r="C5" s="19"/>
    </row>
    <row r="6" spans="1:5" ht="24.6" customHeight="1" x14ac:dyDescent="0.25">
      <c r="A6" s="18" t="s">
        <v>69</v>
      </c>
      <c r="B6" s="30">
        <v>2.4</v>
      </c>
      <c r="C6" s="19"/>
    </row>
    <row r="7" spans="1:5" ht="24.6" customHeight="1" x14ac:dyDescent="0.25">
      <c r="A7" s="18" t="s">
        <v>70</v>
      </c>
      <c r="B7" s="31">
        <v>120</v>
      </c>
      <c r="C7" s="19"/>
    </row>
    <row r="8" spans="1:5" ht="24.6" customHeight="1" x14ac:dyDescent="0.25">
      <c r="A8" s="18" t="s">
        <v>71</v>
      </c>
      <c r="B8" s="31">
        <v>6</v>
      </c>
      <c r="C8" s="19"/>
    </row>
    <row r="9" spans="1:5" ht="39.6" customHeight="1" x14ac:dyDescent="0.25">
      <c r="A9" s="18" t="s">
        <v>72</v>
      </c>
      <c r="B9" s="31" t="s">
        <v>155</v>
      </c>
      <c r="C9" s="19"/>
    </row>
    <row r="10" spans="1:5" ht="24.6" customHeight="1" x14ac:dyDescent="0.2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5">
      <c r="A16" s="25" t="s">
        <v>78</v>
      </c>
      <c r="B16" s="115">
        <f>IF(ISBLANK(B8),0,B6*B8)</f>
        <v>14.399999999999999</v>
      </c>
    </row>
    <row r="17" spans="1:2" ht="23.25" customHeight="1" x14ac:dyDescent="0.25">
      <c r="A17" s="26" t="s">
        <v>79</v>
      </c>
      <c r="B17" s="42">
        <f>IFERROR(B16*B7,0)</f>
        <v>1727.9999999999998</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0.14000000000000001</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0.56999999999999995</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3" zoomScaleNormal="100" workbookViewId="0">
      <selection activeCell="A11" sqref="A11"/>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t="s">
        <v>179</v>
      </c>
      <c r="C5" s="6"/>
      <c r="D5" s="6"/>
      <c r="E5" s="6"/>
      <c r="F5" s="39"/>
    </row>
    <row r="6" spans="1:6" ht="29.85" customHeight="1" x14ac:dyDescent="0.25">
      <c r="A6" s="18" t="s">
        <v>84</v>
      </c>
      <c r="B6" s="45" t="s">
        <v>400</v>
      </c>
      <c r="C6" s="6"/>
      <c r="D6" s="6"/>
      <c r="E6" s="6"/>
      <c r="F6" s="6"/>
    </row>
    <row r="7" spans="1:6" ht="29.85" customHeight="1" x14ac:dyDescent="0.25">
      <c r="A7" s="18" t="s">
        <v>85</v>
      </c>
      <c r="B7" s="46" t="s">
        <v>376</v>
      </c>
      <c r="C7" s="6"/>
      <c r="D7" s="6"/>
      <c r="E7" s="6"/>
      <c r="F7" s="6"/>
    </row>
    <row r="8" spans="1:6" ht="29.85" customHeight="1" x14ac:dyDescent="0.25">
      <c r="A8" s="21" t="s">
        <v>86</v>
      </c>
      <c r="B8" s="47" t="s">
        <v>409</v>
      </c>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t="s">
        <v>349</v>
      </c>
      <c r="B11" s="30">
        <v>0.12</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0.19816427122799993</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0.12</v>
      </c>
      <c r="C28" s="42">
        <f>SUM(C11:C27)</f>
        <v>0.19816427122799993</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C8" sqref="C8"/>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t="s">
        <v>349</v>
      </c>
      <c r="B5" s="30">
        <v>0.12</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0.19816427122799993</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0.12</v>
      </c>
      <c r="C22" s="56">
        <f>SUM(C5:C21)</f>
        <v>0.19816427122799993</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B3" zoomScaleNormal="100" workbookViewId="0">
      <selection activeCell="E6" sqref="E6:E8"/>
    </sheetView>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t="s">
        <v>349</v>
      </c>
      <c r="B5" s="30">
        <v>0.12</v>
      </c>
      <c r="C5" s="70">
        <v>80</v>
      </c>
      <c r="D5" s="50">
        <f>IFERROR(IF(ISBLANK(A5),0,IF(ISBLANK(B5),0,VLOOKUP(A5,Nutrients_from_future_land_use!$A$5:$C$21,3,FALSE)*(B5/VLOOKUP(A5,Nutrients_from_future_land_use!$A$5:$C$21,2,FALSE)))),0)</f>
        <v>0.19816427122799993</v>
      </c>
      <c r="E5" s="70" t="s">
        <v>417</v>
      </c>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0.12</v>
      </c>
      <c r="C30" s="71"/>
      <c r="D30" s="68">
        <f t="shared" ref="D30" si="1">SUM(D5:D29)</f>
        <v>0.19816427122799993</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0.14000000000000001</v>
      </c>
    </row>
    <row r="6" spans="1:4" ht="24.75" customHeight="1" x14ac:dyDescent="0.25">
      <c r="A6" s="18" t="s">
        <v>111</v>
      </c>
      <c r="B6" s="78">
        <f>IFERROR(Nutrients_from_future_land_use!C22-SuDS!G30-Nutrients_from_current_land_use!C28,0)</f>
        <v>0</v>
      </c>
    </row>
    <row r="7" spans="1:4" ht="24.75" customHeight="1" x14ac:dyDescent="0.25">
      <c r="A7" s="18" t="s">
        <v>112</v>
      </c>
      <c r="B7" s="78">
        <f>IFERROR(B5+B6,0)</f>
        <v>0.14000000000000001</v>
      </c>
    </row>
    <row r="8" spans="1:4" ht="24.75" customHeight="1" x14ac:dyDescent="0.25">
      <c r="A8" s="18" t="s">
        <v>113</v>
      </c>
      <c r="B8" s="78">
        <f>IFERROR(IF(B7&lt;0,B7,B7*1.2),0)</f>
        <v>0.16800000000000001</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0.17</v>
      </c>
    </row>
    <row r="11" spans="1:4" ht="24.75" customHeight="1" x14ac:dyDescent="0.2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0.68</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1.6513689268999994</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1.2083187269999995</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f>VLOOKUP(Nutrients_from_current_land_use!B7,Value_look_up_tables!A197:N219,11,FALSE)</f>
        <v>0.88610039979999966</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Computer</cp:lastModifiedBy>
  <cp:revision/>
  <dcterms:created xsi:type="dcterms:W3CDTF">2021-10-14T13:24:34Z</dcterms:created>
  <dcterms:modified xsi:type="dcterms:W3CDTF">2026-01-27T10:15:01Z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