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P:\5849 Stratford Court, Salisbury\1. Drawings\1.3 Issued (Approved)\1.3.1 PDF's\260107 Nutrients\"/>
    </mc:Choice>
  </mc:AlternateContent>
  <xr:revisionPtr revIDLastSave="0" documentId="8_{C22F2A31-3929-4406-B99A-B5E107E162D2}"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3410" yWindow="-21600" windowWidth="19410" windowHeight="20985"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11" i="8"/>
  <c r="A13" i="10"/>
  <c r="A14" i="10" s="1"/>
  <c r="A280" i="3" a="1"/>
  <c r="A280" i="3" s="1"/>
  <c r="D5" i="22" l="1"/>
  <c r="G5" i="22" s="1"/>
  <c r="C22" i="9"/>
  <c r="B30" i="22"/>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<sst xmlns="http://schemas.openxmlformats.org/spreadsheetml/2006/main" count="1106" uniqueCount="418">
  <si>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</si>
  <si>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</si>
  <si>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</si>
  <si>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</si>
  <si>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</si>
  <si>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</si>
  <si>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</si>
  <si>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</si>
  <si>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</si>
  <si>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</si>
  <si>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</si>
  <si>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</si>
  <si>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</si>
  <si>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</si>
  <si>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</si>
  <si>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</si>
  <si>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</si>
  <si>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</si>
  <si>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</si>
  <si>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</si>
  <si>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</si>
  <si>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</si>
  <si>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</si>
  <si>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</si>
  <si>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</si>
  <si>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</si>
  <si>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</si>
  <si>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</si>
  <si>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</si>
  <si>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</si>
  <si>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</si>
  <si>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</si>
  <si>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</si>
  <si>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</si>
  <si>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</si>
  <si>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</si>
  <si>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</si>
  <si>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</si>
  <si>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</si>
  <si>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</si>
  <si>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</si>
  <si>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</si>
  <si>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</si>
  <si>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</si>
  <si>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</si>
  <si>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</si>
  <si>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</si>
  <si>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</si>
  <si>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</si>
  <si>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</si>
  <si>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</si>
  <si>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</si>
  <si>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</si>
  <si>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</si>
  <si>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</si>
  <si>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</si>
  <si>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</si>
  <si>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</si>
  <si>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</si>
  <si>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</si>
  <si>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</si>
  <si>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</si>
  <si>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</si>
  <si>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</si>
  <si>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</si>
  <si>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</si>
  <si>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</si>
  <si>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</si>
  <si>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</si>
  <si>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</si>
  <si>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</si>
  <si>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</si>
  <si>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</si>
  <si>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</si>
  <si>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</si>
  <si>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</si>
  <si>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</si>
  <si>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</si>
  <si>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</si>
  <si>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</si>
  <si>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</si>
  <si>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</si>
  <si>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</si>
  <si>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</si>
  <si>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</si>
  <si>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</si>
  <si>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</si>
  <si>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</si>
  <si>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</si>
  <si>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</si>
  <si>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</si>
  <si>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</si>
  <si>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</si>
  <si>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</si>
  <si>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</si>
  <si>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</si>
  <si>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</si>
  <si>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</si>
  <si>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</si>
  <si>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</si>
  <si>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</si>
  <si>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</si>
  <si>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</si>
  <si>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</si>
  <si>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</si>
  <si>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</si>
  <si>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</si>
  <si>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</si>
  <si>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</si>
  <si>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</si>
  <si>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</si>
  <si>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</si>
  <si>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</si>
  <si>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</si>
  <si>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</si>
  <si>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</si>
  <si>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</si>
  <si>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</si>
  <si>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</si>
  <si>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</si>
  <si>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</si>
  <si>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</si>
  <si>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</si>
  <si>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</si>
  <si>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</si>
  <si>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</si>
  <si>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</si>
  <si>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</si>
  <si>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</si>
  <si>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</si>
  <si>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</si>
  <si>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</si>
  <si>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</si>
  <si>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</si>
  <si>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</si>
  <si>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</si>
  <si>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</si>
  <si>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</si>
  <si>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</si>
  <si>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</si>
  <si>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</si>
  <si>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</si>
  <si>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</si>
  <si>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</si>
  <si>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</si>
  <si>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</si>
  <si>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</si>
  <si>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</si>
  <si>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</si>
  <si>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</si>
  <si>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</si>
  <si>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</si>
  <si>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</si>
  <si>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</si>
  <si>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</si>
  <si>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</si>
  <si>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</si>
  <si>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</si>
  <si>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</si>
  <si>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</si>
  <si>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</si>
  <si>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</si>
  <si>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</si>
  <si>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</si>
  <si>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</si>
  <si>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</si>
  <si>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</si>
  <si>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</si>
  <si>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</si>
  <si>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</si>
  <si>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</si>
  <si>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</si>
  <si>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</si>
  <si>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</si>
  <si>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</si>
  <si>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</si>
  <si>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</si>
  <si>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</si>
  <si>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</si>
  <si>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</si>
  <si>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</si>
  <si>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</si>
  <si>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</si>
  <si>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</si>
  <si>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</si>
  <si>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</si>
  <si>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</si>
  <si>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</si>
  <si>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</si>
  <si>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</si>
  <si>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</si>
  <si>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</si>
  <si>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</si>
  <si>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</si>
  <si>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</si>
  <si>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</si>
  <si>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</si>
  <si>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</si>
  <si>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</si>
  <si>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</si>
  <si>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</si>
  <si>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</si>
  <si>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</si>
  <si>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</si>
  <si>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</si>
  <si>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</si>
  <si>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</si>
  <si>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</si>
  <si>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</si>
  <si>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</si>
  <si>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</si>
  <si>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</si>
  <si>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</si>
  <si>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</si>
  <si>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</si>
  <si>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</si>
  <si>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</si>
  <si>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</si>
  <si>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</si>
  <si>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</si>
  <si>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</si>
  <si>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</si>
  <si>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</si>
  <si>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</si>
  <si>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</si>
  <si>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</si>
  <si>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</si>
  <si>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</si>
  <si>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</si>
  <si>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</si>
  <si>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</si>
  <si>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</si>
  <si>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</si>
  <si>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</si>
  <si>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</si>
  <si>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</si>
  <si>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</si>
  <si>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</si>
  <si>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</si>
  <si>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</si>
  <si>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</si>
  <si>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</si>
  <si>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</si>
  <si>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</si>
  <si>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</si>
  <si>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</si>
  <si>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</si>
  <si>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</si>
  <si>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</si>
  <si>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</si>
  <si>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</si>
  <si>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</si>
  <si>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</si>
  <si>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</si>
  <si>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</si>
  <si>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</si>
  <si>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</si>
  <si>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</si>
  <si>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</si>
  <si>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</si>
  <si>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</si>
  <si>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</si>
  <si>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</si>
  <si>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</si>
  <si>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</si>
  <si>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</si>
  <si>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</si>
  <si>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</si>
  <si>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</si>
  <si>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</si>
  <si>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</si>
  <si>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</si>
  <si>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</si>
  <si>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</si>
  <si>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</si>
  <si>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</si>
  <si>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</si>
  <si>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</si>
  <si>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</si>
  <si>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</si>
  <si>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</si>
  <si>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</si>
  <si>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</si>
  <si>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</si>
  <si>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</si>
  <si>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</si>
  <si>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</si>
  <si>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</si>
  <si>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</si>
  <si>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</si>
  <si>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</si>
  <si>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</si>
  <si>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</si>
  <si>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</si>
  <si>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</si>
  <si>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</si>
  <si>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</si>
  <si>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</si>
  <si>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</si>
  <si>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</si>
  <si>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</si>
  <si>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</si>
  <si>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</si>
  <si>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</si>
  <si>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</si>
  <si>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</si>
  <si>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</si>
  <si>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</si>
  <si>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</si>
  <si>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</si>
  <si>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</si>
  <si>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</si>
  <si>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</si>
  <si>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</si>
  <si>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</si>
  <si>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</si>
  <si>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</si>
  <si>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</si>
  <si>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</si>
  <si>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</si>
  <si>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</si>
  <si>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</si>
  <si>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</si>
  <si>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</si>
  <si>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</si>
  <si>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</si>
  <si>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</si>
  <si>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</si>
  <si>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</si>
  <si>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</si>
  <si>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</si>
  <si>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</si>
  <si>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</si>
  <si>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</si>
  <si>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</si>
  <si>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</si>
  <si>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</si>
  <si>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</si>
  <si>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</si>
  <si>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</si>
  <si>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</si>
  <si>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</si>
  <si>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</si>
  <si>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</si>
  <si>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</si>
  <si>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</si>
  <si>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</si>
  <si>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</si>
  <si>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</si>
  <si>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</si>
  <si>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</si>
  <si>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</si>
  <si>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</si>
  <si>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</si>
  <si>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</si>
  <si>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</si>
  <si>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</si>
  <si>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</si>
  <si>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</si>
  <si>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</si>
  <si>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</si>
  <si>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</si>
  <si>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</si>
  <si>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</si>
  <si>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</si>
  <si>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</si>
  <si>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</si>
  <si>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</si>
  <si>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</si>
  <si>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</si>
  <si>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</si>
  <si>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</si>
  <si>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</si>
  <si>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</si>
  <si>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</si>
  <si>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</si>
  <si>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</si>
  <si>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</si>
  <si>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</si>
  <si>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</si>
  <si>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</si>
  <si>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</si>
  <si>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</si>
  <si>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</si>
  <si>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</si>
  <si>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</si>
  <si>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</si>
  <si>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</si>
  <si>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</si>
  <si>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</si>
  <si>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</si>
  <si>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</si>
  <si>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</si>
  <si>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</si>
  <si>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</si>
  <si>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</si>
  <si>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</si>
  <si>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</si>
  <si>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</si>
  <si>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</si>
  <si>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</si>
  <si>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</si>
  <si>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</si>
  <si>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</si>
  <si>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</si>
  <si>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</si>
  <si>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</si>
  <si>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</si>
  <si>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</si>
  <si>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</si>
  <si>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</si>
  <si>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</si>
  <si>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</si>
  <si>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</si>
  <si>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</si>
  <si>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</si>
  <si>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</si>
  <si>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 xml:space="preserve">existing soakaway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</si>
</sst>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8"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B6" sqref="B6"/>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46296</v>
      </c>
      <c r="C5" s="19"/>
    </row>
    <row r="6" spans="1:5" ht="24.6" customHeight="1" x14ac:dyDescent="0.25">
      <c r="A6" s="18" t="s">
        <v>69</v>
      </c>
      <c r="B6" s="30">
        <v>0.75</v>
      </c>
      <c r="C6" s="19"/>
    </row>
    <row r="7" spans="1:5" ht="24.6" customHeight="1" x14ac:dyDescent="0.25">
      <c r="A7" s="18" t="s">
        <v>70</v>
      </c>
      <c r="B7" s="31">
        <v>110</v>
      </c>
      <c r="C7" s="19"/>
    </row>
    <row r="8" spans="1:5" ht="24.6" customHeight="1" x14ac:dyDescent="0.25">
      <c r="A8" s="18" t="s">
        <v>71</v>
      </c>
      <c r="B8" s="31">
        <v>4</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3</v>
      </c>
    </row>
    <row r="17" spans="1:2" ht="23.25" customHeight="1" x14ac:dyDescent="0.25">
      <c r="A17" s="26" t="s">
        <v>79</v>
      </c>
      <c r="B17" s="42">
        <f>IFERROR(B16*B7,0)</f>
        <v>330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0.03</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0.11</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C6" sqref="C6"/>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376</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0.32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0.52843805660799981</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0.32</v>
      </c>
      <c r="C28" s="42">
        <f>SUM(C11:C27)</f>
        <v>0.52843805660799981</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E9" sqref="E9"/>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0.32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0.52843805660799981</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0.32</v>
      </c>
      <c r="C22" s="56">
        <f>SUM(C5:C21)</f>
        <v>0.52843805660799981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topLeftCell="B2" zoomScaleNormal="100" workbookViewId="0">
      <selection activeCell="F6" sqref="F6"/>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0.01</v>
      </c>
      <c r="C5" s="70">
        <v>100</v>
      </c>
      <c r="D5" s="50">
        <f>IFERROR(IF(ISBLANK(A5),0,IF(ISBLANK(B5),0,VLOOKUP(A5,Nutrients_from_future_land_use!$A$5:$C$21,3,FALSE)*(B5/VLOOKUP(A5,Nutrients_from_future_land_use!$A$5:$C$21,2,FALSE)))),0)</f>
        <v>1.6513689268999994E-2</v>
      </c>
      <c r="E5" s="70" t="s">
        <v>417</v>
      </c>
      <c r="F5" s="70">
        <v>100</v>
      </c>
      <c r="G5" s="50">
        <f>IFERROR(IF(OR(ISBLANK($A5),ISBLANK($B5),ISBLANK($F5)),0,$C5/100*D5*F5/100),0)</f>
        <v>1.6513689268999994E-2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0.01</v>
      </c>
      <c r="C30" s="71"/>
      <c r="D30" s="68">
        <f t="shared" ref="D30" si="1">SUM(D5:D29)</f>
        <v>1.6513689268999994E-2</v>
      </c>
      <c r="E30" s="72"/>
      <c r="F30" s="72"/>
      <c r="G30" s="56">
        <f>SUM(G5:G29)</f>
        <v>1.6513689268999994E-2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0.03</v>
      </c>
    </row>
    <row r="6" spans="1:4" ht="24.75" customHeight="1" x14ac:dyDescent="0.25">
      <c r="A6" s="18" t="s">
        <v>111</v>
      </c>
      <c r="B6" s="78">
        <f>IFERROR(Nutrients_from_future_land_use!C22-SuDS!G30-Nutrients_from_current_land_use!C28,0)</f>
        <v>-1.6513689268999987E-2</v>
      </c>
    </row>
    <row r="7" spans="1:4" ht="24.75" customHeight="1" x14ac:dyDescent="0.25">
      <c r="A7" s="18" t="s">
        <v>112</v>
      </c>
      <c r="B7" s="78">
        <f>IFERROR(B5+B6,0)</f>
        <v>1.3486310731000012E-2</v>
      </c>
    </row>
    <row r="8" spans="1:4" ht="24.75" customHeight="1" x14ac:dyDescent="0.25">
      <c r="A8" s="18" t="s">
        <v>113</v>
      </c>
      <c r="B8" s="78">
        <f>IFERROR(IF(B7&lt;0,B7,B7*1.2),0)</f>
        <v>1.6183572877200014E-2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0.02</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Sumner</dc:creator>
  <cp:keywords/>
  <dc:description/>
  <cp:lastModifiedBy>Lisa Sumner</cp:lastModifiedBy>
  <cp:revision/>
  <dcterms:created xsi:type="dcterms:W3CDTF">2021-10-14T13:24:34Z</dcterms:created>
  <dcterms:modified xsi:type="dcterms:W3CDTF">2026-01-07T12:04:27Z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