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00\gpsdata\Cases\11_415A Greenacres Mobile Park\5.00 Appeals\5.04 GPS Evidence\Need\Appendicies C\"/>
    </mc:Choice>
  </mc:AlternateContent>
  <xr:revisionPtr revIDLastSave="0" documentId="13_ncr:1_{8DE8AD35-5C97-4365-97E0-DD92BB3F2CB1}" xr6:coauthVersionLast="47" xr6:coauthVersionMax="47" xr10:uidLastSave="{00000000-0000-0000-0000-000000000000}"/>
  <bookViews>
    <workbookView xWindow="-28920" yWindow="130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1" i="1"/>
  <c r="F21" i="1"/>
  <c r="C4" i="1" l="1"/>
  <c r="E5" i="1" s="1"/>
  <c r="D4" i="1"/>
  <c r="K4" i="1" l="1"/>
  <c r="I4" i="1"/>
  <c r="B5" i="1"/>
  <c r="C5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H4" i="1"/>
  <c r="G4" i="1"/>
  <c r="D5" i="1" l="1"/>
  <c r="F5" i="1" s="1"/>
  <c r="M4" i="1"/>
  <c r="I5" i="1"/>
  <c r="G5" i="1"/>
  <c r="E6" i="1" l="1"/>
  <c r="K5" i="1"/>
  <c r="H5" i="1"/>
  <c r="B6" i="1"/>
  <c r="C6" i="1" s="1"/>
  <c r="I6" i="1" l="1"/>
  <c r="D6" i="1"/>
  <c r="K6" i="1" s="1"/>
  <c r="G6" i="1"/>
  <c r="M5" i="1"/>
  <c r="B7" i="1" l="1"/>
  <c r="C7" i="1" s="1"/>
  <c r="F6" i="1"/>
  <c r="E7" i="1" s="1"/>
  <c r="I7" i="1" l="1"/>
  <c r="D7" i="1"/>
  <c r="K7" i="1" s="1"/>
  <c r="H6" i="1"/>
  <c r="M6" i="1" s="1"/>
  <c r="B8" i="1" l="1"/>
  <c r="C8" i="1" s="1"/>
  <c r="G7" i="1"/>
  <c r="F7" i="1"/>
  <c r="E8" i="1" s="1"/>
  <c r="D8" i="1" l="1"/>
  <c r="I8" i="1"/>
  <c r="H7" i="1"/>
  <c r="M7" i="1" s="1"/>
  <c r="K8" i="1" l="1"/>
  <c r="B9" i="1"/>
  <c r="C9" i="1" s="1"/>
  <c r="F8" i="1"/>
  <c r="E9" i="1" s="1"/>
  <c r="G8" i="1"/>
  <c r="I9" i="1" l="1"/>
  <c r="D9" i="1"/>
  <c r="H8" i="1"/>
  <c r="B10" i="1" l="1"/>
  <c r="C10" i="1" s="1"/>
  <c r="K9" i="1"/>
  <c r="G9" i="1"/>
  <c r="M8" i="1"/>
  <c r="F9" i="1"/>
  <c r="D10" i="1" l="1"/>
  <c r="K10" i="1" s="1"/>
  <c r="H9" i="1"/>
  <c r="M9" i="1" s="1"/>
  <c r="E10" i="1"/>
  <c r="I10" i="1"/>
  <c r="B11" i="1" l="1"/>
  <c r="C11" i="1" s="1"/>
  <c r="G10" i="1"/>
  <c r="F10" i="1"/>
  <c r="H10" i="1" s="1"/>
  <c r="D11" i="1" l="1"/>
  <c r="F11" i="1" s="1"/>
  <c r="H11" i="1" s="1"/>
  <c r="M10" i="1"/>
  <c r="G11" i="1"/>
  <c r="E11" i="1"/>
  <c r="I11" i="1"/>
  <c r="B12" i="1" l="1"/>
  <c r="C12" i="1" s="1"/>
  <c r="K11" i="1"/>
  <c r="D12" i="1"/>
  <c r="F12" i="1" s="1"/>
  <c r="E12" i="1"/>
  <c r="M11" i="1"/>
  <c r="G12" i="1"/>
  <c r="E13" i="1" l="1"/>
  <c r="K12" i="1"/>
  <c r="I12" i="1"/>
  <c r="B13" i="1"/>
  <c r="C13" i="1" s="1"/>
  <c r="H12" i="1"/>
  <c r="M12" i="1" s="1"/>
  <c r="D13" i="1" l="1"/>
  <c r="F13" i="1" s="1"/>
  <c r="G13" i="1"/>
  <c r="E14" i="1" l="1"/>
  <c r="K13" i="1"/>
  <c r="I13" i="1"/>
  <c r="B14" i="1"/>
  <c r="C14" i="1" s="1"/>
  <c r="H13" i="1"/>
  <c r="M13" i="1" l="1"/>
  <c r="D14" i="1"/>
  <c r="G14" i="1"/>
  <c r="F14" i="1"/>
  <c r="E15" i="1" l="1"/>
  <c r="K14" i="1"/>
  <c r="H14" i="1"/>
  <c r="I14" i="1"/>
  <c r="B15" i="1"/>
  <c r="C15" i="1" s="1"/>
  <c r="D15" i="1" l="1"/>
  <c r="M14" i="1"/>
  <c r="G15" i="1"/>
  <c r="I15" i="1"/>
  <c r="F15" i="1"/>
  <c r="E16" i="1" l="1"/>
  <c r="K15" i="1"/>
  <c r="H15" i="1"/>
  <c r="B16" i="1"/>
  <c r="C16" i="1" s="1"/>
  <c r="D16" i="1" l="1"/>
  <c r="G16" i="1"/>
  <c r="M15" i="1"/>
  <c r="I16" i="1"/>
  <c r="F16" i="1"/>
  <c r="E17" i="1" l="1"/>
  <c r="K16" i="1"/>
  <c r="H16" i="1"/>
  <c r="B17" i="1"/>
  <c r="C17" i="1" s="1"/>
  <c r="D17" i="1" l="1"/>
  <c r="G17" i="1"/>
  <c r="M16" i="1"/>
  <c r="I17" i="1"/>
  <c r="F17" i="1"/>
  <c r="H17" i="1" l="1"/>
  <c r="G18" i="1" s="1"/>
  <c r="E18" i="1"/>
  <c r="K17" i="1"/>
  <c r="B18" i="1"/>
  <c r="C18" i="1" s="1"/>
  <c r="D18" i="1" l="1"/>
  <c r="F18" i="1" s="1"/>
  <c r="I18" i="1"/>
  <c r="M17" i="1"/>
  <c r="E19" i="1" l="1"/>
  <c r="K18" i="1"/>
  <c r="H18" i="1"/>
  <c r="G19" i="1" s="1"/>
  <c r="B19" i="1"/>
  <c r="C19" i="1" s="1"/>
  <c r="D19" i="1" l="1"/>
  <c r="M18" i="1"/>
  <c r="I19" i="1"/>
  <c r="F19" i="1"/>
  <c r="H19" i="1" l="1"/>
  <c r="G20" i="1" s="1"/>
  <c r="E20" i="1"/>
  <c r="K19" i="1"/>
  <c r="B20" i="1"/>
  <c r="C20" i="1" s="1"/>
  <c r="D20" i="1" l="1"/>
  <c r="F20" i="1" s="1"/>
  <c r="H20" i="1" s="1"/>
  <c r="I20" i="1"/>
  <c r="M19" i="1"/>
  <c r="M20" i="1" l="1"/>
  <c r="K20" i="1"/>
  <c r="E21" i="1"/>
  <c r="B21" i="1"/>
  <c r="C21" i="1" s="1"/>
  <c r="D21" i="1" l="1"/>
  <c r="H21" i="1" s="1"/>
  <c r="I21" i="1"/>
  <c r="K21" i="1" l="1"/>
  <c r="E22" i="1"/>
  <c r="B22" i="1"/>
  <c r="C22" i="1" s="1"/>
  <c r="D22" i="1" l="1"/>
  <c r="F22" i="1" s="1"/>
  <c r="H22" i="1" s="1"/>
  <c r="I22" i="1"/>
  <c r="B23" i="1" l="1"/>
  <c r="C23" i="1" s="1"/>
  <c r="K22" i="1"/>
  <c r="E23" i="1"/>
  <c r="D23" i="1" l="1"/>
  <c r="K23" i="1" s="1"/>
  <c r="F23" i="1" l="1"/>
  <c r="E24" i="1" s="1"/>
  <c r="H23" i="1"/>
  <c r="I23" i="1"/>
  <c r="B24" i="1"/>
  <c r="C24" i="1" s="1"/>
  <c r="I24" i="1" l="1"/>
  <c r="D24" i="1"/>
  <c r="F24" i="1" s="1"/>
  <c r="H24" i="1" l="1"/>
  <c r="K24" i="1"/>
  <c r="M21" i="1" l="1"/>
  <c r="G22" i="1"/>
  <c r="H27" i="1" s="1"/>
  <c r="G23" i="1" l="1"/>
  <c r="M23" i="1" s="1"/>
  <c r="M22" i="1"/>
  <c r="G24" i="1"/>
  <c r="H28" i="1" l="1"/>
  <c r="M24" i="1"/>
</calcChain>
</file>

<file path=xl/sharedStrings.xml><?xml version="1.0" encoding="utf-8"?>
<sst xmlns="http://schemas.openxmlformats.org/spreadsheetml/2006/main" count="19" uniqueCount="16">
  <si>
    <t>Year</t>
  </si>
  <si>
    <t>Households</t>
  </si>
  <si>
    <t>Forming</t>
  </si>
  <si>
    <t>Population</t>
  </si>
  <si>
    <t>Deaths</t>
  </si>
  <si>
    <t>Births</t>
  </si>
  <si>
    <t>at year start</t>
  </si>
  <si>
    <t>adults</t>
  </si>
  <si>
    <t>children</t>
  </si>
  <si>
    <t>growth rate</t>
  </si>
  <si>
    <t>Growth rate</t>
  </si>
  <si>
    <t>Household</t>
  </si>
  <si>
    <t xml:space="preserve">dissolving </t>
  </si>
  <si>
    <t>Table 1 -worked example of Household growth rates</t>
  </si>
  <si>
    <t>Net increase in Households years 2029-2031</t>
  </si>
  <si>
    <t>Net increase in Households years 2024-2028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</si>
</sst>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164" fontId="0" fillId="0" borderId="0" xfId="0" applyNumberFormat="1"/>
    <xf numFmtId="10" fontId="0" fillId="0" borderId="0" xfId="0" applyNumberFormat="1"/>
    <xf numFmtId="10" fontId="1" fillId="0" borderId="0" xfId="0" applyNumberFormat="1" applyFont="1"/>
    <xf numFmtId="2" fontId="2" fillId="0" borderId="0" xfId="0" applyNumberFormat="1" applyFont="1"/>
    <xf numFmtId="10" fontId="3" fillId="0" borderId="0" xfId="0" applyNumberFormat="1" applyFont="1"/>
    <xf numFmtId="2" fontId="4" fillId="0" borderId="0" xfId="0" applyNumberFormat="1" applyFont="1"/>
    <xf numFmtId="0" fontId="0" fillId="0" borderId="0" xfId="0" applyFont="1"/>
    <xf numFmtId="2" fontId="0" fillId="0" borderId="0" xfId="0" applyNumberFormat="1" applyFont="1"/>
    <xf numFmtId="10" fontId="0" fillId="0" borderId="0" xfId="0" applyNumberFormat="1" applyFont="1"/>
    <xf numFmtId="2" fontId="5" fillId="0" borderId="0" xfId="0" applyNumberFormat="1" applyFont="1"/>
    <xf numFmtId="0" fontId="5" fillId="0" borderId="0" xfId="0" applyFont="1"/>
    <xf numFmtId="10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activeCell="J28" sqref="J28"/>
    </sheetView>
  </sheetViews>
  <sheetFormatPr defaultRowHeight="14.4" x14ac:dyDescent="0.3"/>
  <cols>
    <col min="2" max="6" width="9.109375" style="1"/>
    <col min="7" max="8" width="11.44140625" style="1" bestFit="1" customWidth="1"/>
    <col min="9" max="9" width="11.33203125" style="1" customWidth="1"/>
    <col min="10" max="10" width="2.88671875" style="1" customWidth="1"/>
    <col min="11" max="11" width="9.44140625" style="5" bestFit="1" customWidth="1"/>
    <col min="12" max="12" width="3.6640625" style="5" customWidth="1"/>
    <col min="13" max="13" width="9.109375" style="5"/>
    <col min="14" max="14" width="9.109375" style="1"/>
  </cols>
  <sheetData>
    <row r="1" spans="1:14" s="2" customFormat="1" x14ac:dyDescent="0.3">
      <c r="A1" s="2" t="s">
        <v>13</v>
      </c>
      <c r="B1" s="3"/>
      <c r="C1" s="3"/>
      <c r="D1" s="3"/>
      <c r="E1" s="3"/>
      <c r="F1" s="3"/>
      <c r="G1" s="3"/>
      <c r="H1" s="3"/>
      <c r="I1" s="3"/>
      <c r="J1" s="3"/>
      <c r="K1" s="6"/>
      <c r="L1" s="6"/>
      <c r="M1" s="6"/>
      <c r="N1" s="3"/>
    </row>
    <row r="2" spans="1:14" x14ac:dyDescent="0.3">
      <c r="A2" s="2" t="s">
        <v>0</v>
      </c>
      <c r="B2" s="3" t="s">
        <v>3</v>
      </c>
      <c r="C2" s="3"/>
      <c r="D2" s="3"/>
      <c r="E2" s="3"/>
      <c r="F2" s="3"/>
      <c r="G2" s="3" t="s">
        <v>1</v>
      </c>
      <c r="H2" s="3" t="s">
        <v>1</v>
      </c>
      <c r="I2" s="3" t="s">
        <v>1</v>
      </c>
      <c r="J2" s="3"/>
      <c r="K2" s="6" t="s">
        <v>3</v>
      </c>
      <c r="L2" s="6"/>
      <c r="M2" s="6" t="s">
        <v>11</v>
      </c>
      <c r="N2" s="3"/>
    </row>
    <row r="3" spans="1:14" x14ac:dyDescent="0.3">
      <c r="A3" s="2"/>
      <c r="B3" s="3"/>
      <c r="C3" s="3" t="s">
        <v>4</v>
      </c>
      <c r="D3" s="3" t="s">
        <v>5</v>
      </c>
      <c r="E3" s="3" t="s">
        <v>7</v>
      </c>
      <c r="F3" s="3" t="s">
        <v>8</v>
      </c>
      <c r="G3" s="3" t="s">
        <v>6</v>
      </c>
      <c r="H3" s="3" t="s">
        <v>2</v>
      </c>
      <c r="I3" s="3" t="s">
        <v>12</v>
      </c>
      <c r="J3" s="3"/>
      <c r="K3" s="6" t="s">
        <v>9</v>
      </c>
      <c r="L3" s="6"/>
      <c r="M3" s="6" t="s">
        <v>10</v>
      </c>
      <c r="N3" s="3"/>
    </row>
    <row r="4" spans="1:14" s="2" customFormat="1" x14ac:dyDescent="0.3">
      <c r="A4" s="2">
        <v>2011</v>
      </c>
      <c r="B4" s="3">
        <v>1000</v>
      </c>
      <c r="C4" s="3">
        <f>B4*0.005</f>
        <v>5</v>
      </c>
      <c r="D4" s="3">
        <f>B4*0.021</f>
        <v>21</v>
      </c>
      <c r="E4" s="3">
        <v>610</v>
      </c>
      <c r="F4" s="3">
        <v>390</v>
      </c>
      <c r="G4" s="3">
        <f>E4/2</f>
        <v>305</v>
      </c>
      <c r="H4" s="3">
        <f>F4/2/20</f>
        <v>9.75</v>
      </c>
      <c r="I4" s="3">
        <f t="shared" ref="I4:I23" si="0">C4/2</f>
        <v>2.5</v>
      </c>
      <c r="J4" s="3"/>
      <c r="K4" s="6">
        <f>((B4+D4-C4)/B4)-1</f>
        <v>1.6000000000000014E-2</v>
      </c>
      <c r="L4" s="6"/>
      <c r="M4" s="6">
        <f>(H4-I4)/G4</f>
        <v>2.3770491803278688E-2</v>
      </c>
      <c r="N4" s="3"/>
    </row>
    <row r="5" spans="1:14" x14ac:dyDescent="0.3">
      <c r="A5">
        <f>A4+1</f>
        <v>2012</v>
      </c>
      <c r="B5" s="1">
        <f>B4-C4+D4</f>
        <v>1016</v>
      </c>
      <c r="C5" s="1">
        <f t="shared" ref="C5:C24" si="1">B5*0.005</f>
        <v>5.08</v>
      </c>
      <c r="D5" s="1">
        <f t="shared" ref="D5:D24" si="2">B5*0.021</f>
        <v>21.336000000000002</v>
      </c>
      <c r="E5" s="1">
        <f>E4+(F4/20)-(C4)</f>
        <v>624.5</v>
      </c>
      <c r="F5" s="1">
        <f>F4-(H4*2)+D5</f>
        <v>391.83600000000001</v>
      </c>
      <c r="G5" s="1">
        <f>G4+H4-I4</f>
        <v>312.25</v>
      </c>
      <c r="H5" s="1">
        <f t="shared" ref="H5:H23" si="3">F5/2/20</f>
        <v>9.7958999999999996</v>
      </c>
      <c r="I5" s="1">
        <f t="shared" si="0"/>
        <v>2.54</v>
      </c>
      <c r="K5" s="5">
        <f t="shared" ref="K5:K24" si="4">((B5+D5-C5)/B5)-1</f>
        <v>1.6000000000000014E-2</v>
      </c>
      <c r="M5" s="5">
        <f t="shared" ref="M5:M24" si="5">(H5-I5)/G5</f>
        <v>2.3237469975980782E-2</v>
      </c>
    </row>
    <row r="6" spans="1:14" x14ac:dyDescent="0.3">
      <c r="A6">
        <f t="shared" ref="A6:A24" si="6">A5+1</f>
        <v>2013</v>
      </c>
      <c r="B6" s="1">
        <f t="shared" ref="B6:B23" si="7">B5-C5+D5</f>
        <v>1032.2559999999999</v>
      </c>
      <c r="C6" s="1">
        <f t="shared" si="1"/>
        <v>5.1612799999999996</v>
      </c>
      <c r="D6" s="1">
        <f t="shared" si="2"/>
        <v>21.677375999999999</v>
      </c>
      <c r="E6" s="1">
        <f t="shared" ref="E6:E24" si="8">E5+(F5/20)-(C5)</f>
        <v>639.01179999999999</v>
      </c>
      <c r="F6" s="1">
        <f t="shared" ref="F6:F23" si="9">F5-(H5*2)+D6</f>
        <v>393.92157600000002</v>
      </c>
      <c r="G6" s="1">
        <f t="shared" ref="G6:G23" si="10">G5+H5-I5</f>
        <v>319.5059</v>
      </c>
      <c r="H6" s="1">
        <f t="shared" si="3"/>
        <v>9.8480394000000011</v>
      </c>
      <c r="I6" s="1">
        <f t="shared" si="0"/>
        <v>2.5806399999999998</v>
      </c>
      <c r="K6" s="5">
        <f t="shared" si="4"/>
        <v>1.6000000000000014E-2</v>
      </c>
      <c r="M6" s="5">
        <f t="shared" si="5"/>
        <v>2.2745743975306876E-2</v>
      </c>
    </row>
    <row r="7" spans="1:14" x14ac:dyDescent="0.3">
      <c r="A7">
        <f t="shared" si="6"/>
        <v>2014</v>
      </c>
      <c r="B7" s="1">
        <f t="shared" si="7"/>
        <v>1048.7720959999999</v>
      </c>
      <c r="C7" s="1">
        <f t="shared" si="1"/>
        <v>5.2438604799999995</v>
      </c>
      <c r="D7" s="1">
        <f t="shared" si="2"/>
        <v>22.024214015999998</v>
      </c>
      <c r="E7" s="1">
        <f t="shared" si="8"/>
        <v>653.54659879999997</v>
      </c>
      <c r="F7" s="1">
        <f t="shared" si="9"/>
        <v>396.24971121599998</v>
      </c>
      <c r="G7" s="1">
        <f t="shared" si="10"/>
        <v>326.77329939999998</v>
      </c>
      <c r="H7" s="1">
        <f t="shared" si="3"/>
        <v>9.9062427803999995</v>
      </c>
      <c r="I7" s="1">
        <f t="shared" si="0"/>
        <v>2.6219302399999997</v>
      </c>
      <c r="K7" s="5">
        <f t="shared" si="4"/>
        <v>1.6000000000000014E-2</v>
      </c>
      <c r="M7" s="5">
        <f t="shared" si="5"/>
        <v>2.2291639352955042E-2</v>
      </c>
    </row>
    <row r="8" spans="1:14" x14ac:dyDescent="0.3">
      <c r="A8">
        <f t="shared" si="6"/>
        <v>2015</v>
      </c>
      <c r="B8" s="1">
        <f t="shared" si="7"/>
        <v>1065.552449536</v>
      </c>
      <c r="C8" s="1">
        <f t="shared" si="1"/>
        <v>5.32776224768</v>
      </c>
      <c r="D8" s="1">
        <f t="shared" si="2"/>
        <v>22.376601440256003</v>
      </c>
      <c r="E8" s="1">
        <f t="shared" si="8"/>
        <v>668.11522388080004</v>
      </c>
      <c r="F8" s="1">
        <f t="shared" si="9"/>
        <v>398.81382709545602</v>
      </c>
      <c r="G8" s="1">
        <f t="shared" si="10"/>
        <v>334.05761194040002</v>
      </c>
      <c r="H8" s="1">
        <f t="shared" si="3"/>
        <v>9.9703456773864012</v>
      </c>
      <c r="I8" s="1">
        <f t="shared" si="0"/>
        <v>2.66388112384</v>
      </c>
      <c r="K8" s="5">
        <f t="shared" si="4"/>
        <v>1.6000000000000014E-2</v>
      </c>
      <c r="M8" s="5">
        <f t="shared" si="5"/>
        <v>2.1871869678724652E-2</v>
      </c>
    </row>
    <row r="9" spans="1:14" s="10" customFormat="1" x14ac:dyDescent="0.3">
      <c r="A9" s="10">
        <f t="shared" si="6"/>
        <v>2016</v>
      </c>
      <c r="B9" s="11">
        <f t="shared" si="7"/>
        <v>1082.601288728576</v>
      </c>
      <c r="C9" s="11">
        <f t="shared" si="1"/>
        <v>5.41300644364288</v>
      </c>
      <c r="D9" s="11">
        <f t="shared" si="2"/>
        <v>22.734627063300099</v>
      </c>
      <c r="E9" s="11">
        <f t="shared" si="8"/>
        <v>682.72815298789283</v>
      </c>
      <c r="F9" s="11">
        <f t="shared" si="9"/>
        <v>401.60776280398329</v>
      </c>
      <c r="G9" s="13">
        <f t="shared" si="10"/>
        <v>341.36407649394641</v>
      </c>
      <c r="H9" s="11">
        <f t="shared" si="3"/>
        <v>10.040194070099583</v>
      </c>
      <c r="I9" s="11">
        <f t="shared" si="0"/>
        <v>2.70650322182144</v>
      </c>
      <c r="J9" s="11"/>
      <c r="K9" s="12">
        <f t="shared" si="4"/>
        <v>1.6000000000000014E-2</v>
      </c>
      <c r="L9" s="12"/>
      <c r="M9" s="12">
        <f t="shared" si="5"/>
        <v>2.14834874354689E-2</v>
      </c>
      <c r="N9" s="11"/>
    </row>
    <row r="10" spans="1:14" x14ac:dyDescent="0.3">
      <c r="A10">
        <f t="shared" si="6"/>
        <v>2017</v>
      </c>
      <c r="B10" s="1">
        <f t="shared" si="7"/>
        <v>1099.9229093482334</v>
      </c>
      <c r="C10" s="1">
        <f t="shared" si="1"/>
        <v>5.4996145467411672</v>
      </c>
      <c r="D10" s="1">
        <f t="shared" si="2"/>
        <v>23.098381096312902</v>
      </c>
      <c r="E10" s="1">
        <f t="shared" si="8"/>
        <v>697.3955346844491</v>
      </c>
      <c r="F10" s="1">
        <f t="shared" si="9"/>
        <v>404.62575576009704</v>
      </c>
      <c r="G10" s="1">
        <f t="shared" si="10"/>
        <v>348.69776734222455</v>
      </c>
      <c r="H10" s="1">
        <f t="shared" si="3"/>
        <v>10.115643894002426</v>
      </c>
      <c r="I10" s="1">
        <f t="shared" si="0"/>
        <v>2.7498072733705836</v>
      </c>
      <c r="K10" s="5">
        <f t="shared" si="4"/>
        <v>1.6000000000000014E-2</v>
      </c>
      <c r="M10" s="5">
        <f t="shared" si="5"/>
        <v>2.112384222237576E-2</v>
      </c>
    </row>
    <row r="11" spans="1:14" x14ac:dyDescent="0.3">
      <c r="A11">
        <f t="shared" si="6"/>
        <v>2018</v>
      </c>
      <c r="B11" s="1">
        <f t="shared" si="7"/>
        <v>1117.5216758978052</v>
      </c>
      <c r="C11" s="1">
        <f t="shared" si="1"/>
        <v>5.5876083794890254</v>
      </c>
      <c r="D11" s="1">
        <f t="shared" si="2"/>
        <v>23.467955193853911</v>
      </c>
      <c r="E11" s="1">
        <f t="shared" si="8"/>
        <v>712.1272079257127</v>
      </c>
      <c r="F11" s="1">
        <f t="shared" si="9"/>
        <v>407.8624231659461</v>
      </c>
      <c r="G11" s="1">
        <f t="shared" si="10"/>
        <v>356.06360396285635</v>
      </c>
      <c r="H11" s="1">
        <f t="shared" si="3"/>
        <v>10.196560579148652</v>
      </c>
      <c r="I11" s="1">
        <f t="shared" si="0"/>
        <v>2.7938041897445127</v>
      </c>
      <c r="K11" s="5">
        <f t="shared" si="4"/>
        <v>1.6000000000000014E-2</v>
      </c>
      <c r="M11" s="5">
        <f t="shared" si="5"/>
        <v>2.0790545023457035E-2</v>
      </c>
    </row>
    <row r="12" spans="1:14" x14ac:dyDescent="0.3">
      <c r="A12">
        <f t="shared" si="6"/>
        <v>2019</v>
      </c>
      <c r="B12" s="1">
        <f t="shared" si="7"/>
        <v>1135.40202271217</v>
      </c>
      <c r="C12" s="1">
        <f t="shared" si="1"/>
        <v>5.6770101135608506</v>
      </c>
      <c r="D12" s="1">
        <f t="shared" si="2"/>
        <v>23.843442476955573</v>
      </c>
      <c r="E12" s="1">
        <f t="shared" si="8"/>
        <v>726.93272070452099</v>
      </c>
      <c r="F12" s="1">
        <f t="shared" si="9"/>
        <v>411.31274448460442</v>
      </c>
      <c r="G12" s="1">
        <f t="shared" si="10"/>
        <v>363.46636035226049</v>
      </c>
      <c r="H12" s="1">
        <f t="shared" si="3"/>
        <v>10.282818612115111</v>
      </c>
      <c r="I12" s="1">
        <f t="shared" si="0"/>
        <v>2.8385050567804253</v>
      </c>
      <c r="K12" s="5">
        <f t="shared" si="4"/>
        <v>1.6000000000000014E-2</v>
      </c>
      <c r="M12" s="5">
        <f t="shared" si="5"/>
        <v>2.0481437534191294E-2</v>
      </c>
    </row>
    <row r="13" spans="1:14" x14ac:dyDescent="0.3">
      <c r="A13">
        <f t="shared" si="6"/>
        <v>2020</v>
      </c>
      <c r="B13" s="1">
        <f t="shared" si="7"/>
        <v>1153.5684550755648</v>
      </c>
      <c r="C13" s="1">
        <f t="shared" si="1"/>
        <v>5.7678422753778236</v>
      </c>
      <c r="D13" s="1">
        <f t="shared" si="2"/>
        <v>24.224937556586863</v>
      </c>
      <c r="E13" s="1">
        <f t="shared" si="8"/>
        <v>741.82134781519039</v>
      </c>
      <c r="F13" s="1">
        <f t="shared" si="9"/>
        <v>414.97204481696104</v>
      </c>
      <c r="G13" s="1">
        <f t="shared" si="10"/>
        <v>370.9106739075952</v>
      </c>
      <c r="H13" s="1">
        <f t="shared" si="3"/>
        <v>10.374301120424025</v>
      </c>
      <c r="I13" s="1">
        <f t="shared" si="0"/>
        <v>2.8839211376889118</v>
      </c>
      <c r="K13" s="5">
        <f t="shared" si="4"/>
        <v>1.5999999999999792E-2</v>
      </c>
      <c r="M13" s="5">
        <f t="shared" si="5"/>
        <v>2.0194565726089589E-2</v>
      </c>
    </row>
    <row r="14" spans="1:14" s="14" customFormat="1" x14ac:dyDescent="0.3">
      <c r="A14" s="14">
        <f t="shared" si="6"/>
        <v>2021</v>
      </c>
      <c r="B14" s="13">
        <f t="shared" si="7"/>
        <v>1172.0255503567737</v>
      </c>
      <c r="C14" s="13">
        <f t="shared" si="1"/>
        <v>5.8601277517838684</v>
      </c>
      <c r="D14" s="13">
        <f t="shared" si="2"/>
        <v>24.612536557492248</v>
      </c>
      <c r="E14" s="13">
        <f t="shared" si="8"/>
        <v>756.80210778066066</v>
      </c>
      <c r="F14" s="13">
        <f t="shared" si="9"/>
        <v>418.83597913360524</v>
      </c>
      <c r="G14" s="13">
        <f t="shared" si="10"/>
        <v>378.40105389033033</v>
      </c>
      <c r="H14" s="13">
        <f t="shared" si="3"/>
        <v>10.470899478340131</v>
      </c>
      <c r="I14" s="13">
        <f t="shared" si="0"/>
        <v>2.9300638758919342</v>
      </c>
      <c r="J14" s="13"/>
      <c r="K14" s="15">
        <f t="shared" si="4"/>
        <v>1.5999999999999792E-2</v>
      </c>
      <c r="L14" s="15"/>
      <c r="M14" s="15">
        <f t="shared" si="5"/>
        <v>1.9928156977685671E-2</v>
      </c>
      <c r="N14" s="13"/>
    </row>
    <row r="15" spans="1:14" x14ac:dyDescent="0.3">
      <c r="A15">
        <f t="shared" si="6"/>
        <v>2022</v>
      </c>
      <c r="B15" s="1">
        <f t="shared" si="7"/>
        <v>1190.7779591624819</v>
      </c>
      <c r="C15" s="1">
        <f t="shared" si="1"/>
        <v>5.95388979581241</v>
      </c>
      <c r="D15" s="1">
        <f t="shared" si="2"/>
        <v>25.006337142412121</v>
      </c>
      <c r="E15" s="1">
        <f t="shared" si="8"/>
        <v>771.883778985557</v>
      </c>
      <c r="F15" s="1">
        <f t="shared" si="9"/>
        <v>422.9005173193371</v>
      </c>
      <c r="G15" s="1">
        <f t="shared" si="10"/>
        <v>385.9418894927785</v>
      </c>
      <c r="H15" s="1">
        <f t="shared" si="3"/>
        <v>10.572512932983427</v>
      </c>
      <c r="I15" s="1">
        <f t="shared" si="0"/>
        <v>2.976944897906205</v>
      </c>
      <c r="K15" s="5">
        <f t="shared" si="4"/>
        <v>1.6000000000000014E-2</v>
      </c>
      <c r="M15" s="5">
        <f t="shared" si="5"/>
        <v>1.968060021952954E-2</v>
      </c>
    </row>
    <row r="16" spans="1:14" x14ac:dyDescent="0.3">
      <c r="A16">
        <f t="shared" si="6"/>
        <v>2023</v>
      </c>
      <c r="B16" s="1">
        <f t="shared" si="7"/>
        <v>1209.8304065090817</v>
      </c>
      <c r="C16" s="1">
        <f t="shared" si="1"/>
        <v>6.0491520325454085</v>
      </c>
      <c r="D16" s="1">
        <f t="shared" si="2"/>
        <v>25.406438536690718</v>
      </c>
      <c r="E16" s="1">
        <f t="shared" si="8"/>
        <v>787.07491505571147</v>
      </c>
      <c r="F16" s="1">
        <f t="shared" si="9"/>
        <v>427.16192999006097</v>
      </c>
      <c r="G16" s="1">
        <f t="shared" si="10"/>
        <v>393.53745752785574</v>
      </c>
      <c r="H16" s="1">
        <f t="shared" si="3"/>
        <v>10.679048249751524</v>
      </c>
      <c r="I16" s="1">
        <f t="shared" si="0"/>
        <v>3.0245760162727042</v>
      </c>
      <c r="K16" s="5">
        <f t="shared" si="4"/>
        <v>1.6000000000000014E-2</v>
      </c>
      <c r="M16" s="5">
        <f t="shared" si="5"/>
        <v>1.9450428636610822E-2</v>
      </c>
    </row>
    <row r="17" spans="1:16" x14ac:dyDescent="0.3">
      <c r="A17" s="2">
        <f t="shared" si="6"/>
        <v>2024</v>
      </c>
      <c r="B17" s="3">
        <f t="shared" si="7"/>
        <v>1229.1876930132271</v>
      </c>
      <c r="C17" s="3">
        <f t="shared" si="1"/>
        <v>6.1459384650661359</v>
      </c>
      <c r="D17" s="3">
        <f t="shared" si="2"/>
        <v>25.812941553277771</v>
      </c>
      <c r="E17" s="3">
        <f t="shared" si="8"/>
        <v>802.38385952266913</v>
      </c>
      <c r="F17" s="3">
        <f t="shared" si="9"/>
        <v>431.61677504383567</v>
      </c>
      <c r="G17" s="7">
        <f t="shared" si="10"/>
        <v>401.19192976133456</v>
      </c>
      <c r="H17" s="3">
        <f t="shared" si="3"/>
        <v>10.790419376095892</v>
      </c>
      <c r="I17" s="3">
        <f t="shared" si="0"/>
        <v>3.072969232533068</v>
      </c>
      <c r="J17" s="3"/>
      <c r="K17" s="6">
        <f t="shared" si="4"/>
        <v>1.6000000000000014E-2</v>
      </c>
      <c r="L17" s="6"/>
      <c r="M17" s="6">
        <f t="shared" si="5"/>
        <v>1.9236304549181397E-2</v>
      </c>
    </row>
    <row r="18" spans="1:16" x14ac:dyDescent="0.3">
      <c r="A18">
        <f t="shared" si="6"/>
        <v>2025</v>
      </c>
      <c r="B18" s="1">
        <f t="shared" si="7"/>
        <v>1248.8546961014388</v>
      </c>
      <c r="C18" s="1">
        <f t="shared" si="1"/>
        <v>6.2442734805071938</v>
      </c>
      <c r="D18" s="1">
        <f t="shared" si="2"/>
        <v>26.225948618130214</v>
      </c>
      <c r="E18" s="1">
        <f t="shared" si="8"/>
        <v>817.81875980979476</v>
      </c>
      <c r="F18" s="1">
        <f t="shared" si="9"/>
        <v>436.2618849097741</v>
      </c>
      <c r="G18" s="1">
        <f t="shared" si="10"/>
        <v>408.90937990489738</v>
      </c>
      <c r="H18" s="1">
        <f t="shared" si="3"/>
        <v>10.906547122744353</v>
      </c>
      <c r="I18" s="1">
        <f t="shared" si="0"/>
        <v>3.1221367402535969</v>
      </c>
      <c r="K18" s="5">
        <f t="shared" si="4"/>
        <v>1.6000000000000014E-2</v>
      </c>
      <c r="M18" s="5">
        <f t="shared" si="5"/>
        <v>1.9037006155987975E-2</v>
      </c>
    </row>
    <row r="19" spans="1:16" s="10" customFormat="1" x14ac:dyDescent="0.3">
      <c r="A19" s="10">
        <f t="shared" si="6"/>
        <v>2026</v>
      </c>
      <c r="B19" s="11">
        <f t="shared" si="7"/>
        <v>1268.8363712390617</v>
      </c>
      <c r="C19" s="11">
        <f t="shared" si="1"/>
        <v>6.3441818561953083</v>
      </c>
      <c r="D19" s="11">
        <f t="shared" si="2"/>
        <v>26.645563796020298</v>
      </c>
      <c r="E19" s="11">
        <f t="shared" si="8"/>
        <v>833.38758057477628</v>
      </c>
      <c r="F19" s="11">
        <f t="shared" si="9"/>
        <v>441.09435446030568</v>
      </c>
      <c r="G19" s="13">
        <f>G18+H18-I18</f>
        <v>416.69379028738814</v>
      </c>
      <c r="H19" s="11">
        <f t="shared" si="3"/>
        <v>11.027358861507642</v>
      </c>
      <c r="I19" s="11">
        <f t="shared" si="0"/>
        <v>3.1720909280976541</v>
      </c>
      <c r="J19" s="11"/>
      <c r="K19" s="12">
        <f t="shared" si="4"/>
        <v>1.6000000000000014E-2</v>
      </c>
      <c r="L19" s="12"/>
      <c r="M19" s="12">
        <f t="shared" si="5"/>
        <v>1.8851415875413727E-2</v>
      </c>
      <c r="N19" s="11"/>
    </row>
    <row r="20" spans="1:16" x14ac:dyDescent="0.3">
      <c r="A20">
        <f t="shared" si="6"/>
        <v>2027</v>
      </c>
      <c r="B20" s="1">
        <f t="shared" si="7"/>
        <v>1289.1377531788867</v>
      </c>
      <c r="C20" s="1">
        <f t="shared" si="1"/>
        <v>6.4456887658944337</v>
      </c>
      <c r="D20" s="1">
        <f t="shared" si="2"/>
        <v>27.071892816756623</v>
      </c>
      <c r="E20" s="1">
        <f t="shared" si="8"/>
        <v>849.09811644159629</v>
      </c>
      <c r="F20" s="1">
        <f t="shared" si="9"/>
        <v>446.11152955404702</v>
      </c>
      <c r="G20" s="1">
        <f t="shared" si="10"/>
        <v>424.54905822079814</v>
      </c>
      <c r="H20" s="1">
        <f t="shared" si="3"/>
        <v>11.152788238851176</v>
      </c>
      <c r="I20" s="1">
        <f t="shared" si="0"/>
        <v>3.2228443829472169</v>
      </c>
      <c r="K20" s="5">
        <f t="shared" si="4"/>
        <v>1.6000000000000014E-2</v>
      </c>
      <c r="M20" s="5">
        <f t="shared" si="5"/>
        <v>1.867851006226889E-2</v>
      </c>
    </row>
    <row r="21" spans="1:16" s="2" customFormat="1" x14ac:dyDescent="0.3">
      <c r="A21" s="2">
        <f t="shared" si="6"/>
        <v>2028</v>
      </c>
      <c r="B21" s="3">
        <f t="shared" si="7"/>
        <v>1309.7639572297489</v>
      </c>
      <c r="C21" s="3">
        <f t="shared" si="1"/>
        <v>6.5488197861487452</v>
      </c>
      <c r="D21" s="3">
        <f t="shared" si="2"/>
        <v>27.505043101824729</v>
      </c>
      <c r="E21" s="3">
        <f t="shared" si="8"/>
        <v>864.9580041534042</v>
      </c>
      <c r="F21" s="3">
        <f t="shared" si="9"/>
        <v>451.31099617816943</v>
      </c>
      <c r="G21" s="7">
        <f>G20+H20-I20</f>
        <v>432.4790020767021</v>
      </c>
      <c r="H21" s="3">
        <f t="shared" si="3"/>
        <v>11.282774904454236</v>
      </c>
      <c r="I21" s="3">
        <f t="shared" si="0"/>
        <v>3.2744098930743726</v>
      </c>
      <c r="J21" s="3"/>
      <c r="K21" s="6">
        <f t="shared" si="4"/>
        <v>1.6000000000000014E-2</v>
      </c>
      <c r="L21" s="6"/>
      <c r="M21" s="6">
        <f t="shared" si="5"/>
        <v>1.851734991276997E-2</v>
      </c>
      <c r="N21" s="3"/>
    </row>
    <row r="22" spans="1:16" s="14" customFormat="1" x14ac:dyDescent="0.3">
      <c r="A22" s="14">
        <f t="shared" si="6"/>
        <v>2029</v>
      </c>
      <c r="B22" s="13">
        <f t="shared" si="7"/>
        <v>1330.7201805454249</v>
      </c>
      <c r="C22" s="13">
        <f t="shared" si="1"/>
        <v>6.653600902727125</v>
      </c>
      <c r="D22" s="13">
        <f t="shared" si="2"/>
        <v>27.945123791453923</v>
      </c>
      <c r="E22" s="13">
        <f t="shared" si="8"/>
        <v>880.97473417616391</v>
      </c>
      <c r="F22" s="13">
        <f t="shared" si="9"/>
        <v>456.69057016071486</v>
      </c>
      <c r="G22" s="13">
        <f>G21+H21-I21</f>
        <v>440.48736708808195</v>
      </c>
      <c r="H22" s="13">
        <f t="shared" si="3"/>
        <v>11.417264254017871</v>
      </c>
      <c r="I22" s="13">
        <f t="shared" si="0"/>
        <v>3.3268004513635625</v>
      </c>
      <c r="J22" s="13"/>
      <c r="K22" s="15">
        <f t="shared" si="4"/>
        <v>1.6000000000000014E-2</v>
      </c>
      <c r="L22" s="15"/>
      <c r="M22" s="15">
        <f t="shared" si="5"/>
        <v>1.8367073399034622E-2</v>
      </c>
      <c r="N22" s="13"/>
    </row>
    <row r="23" spans="1:16" x14ac:dyDescent="0.3">
      <c r="A23">
        <f t="shared" si="6"/>
        <v>2030</v>
      </c>
      <c r="B23" s="1">
        <f t="shared" si="7"/>
        <v>1352.0117034341517</v>
      </c>
      <c r="C23" s="1">
        <f t="shared" si="1"/>
        <v>6.7600585171707586</v>
      </c>
      <c r="D23" s="1">
        <f t="shared" si="2"/>
        <v>28.392245772117189</v>
      </c>
      <c r="E23" s="1">
        <f t="shared" si="8"/>
        <v>897.15566178147253</v>
      </c>
      <c r="F23" s="1">
        <f t="shared" si="9"/>
        <v>462.24828742479627</v>
      </c>
      <c r="G23" s="1">
        <f t="shared" si="10"/>
        <v>448.57783089073627</v>
      </c>
      <c r="H23" s="1">
        <f t="shared" si="3"/>
        <v>11.556207185619908</v>
      </c>
      <c r="I23" s="1">
        <f t="shared" si="0"/>
        <v>3.3800292585853793</v>
      </c>
      <c r="K23" s="5">
        <f t="shared" si="4"/>
        <v>1.6000000000000014E-2</v>
      </c>
      <c r="M23" s="5">
        <f t="shared" si="5"/>
        <v>1.8226888098324383E-2</v>
      </c>
    </row>
    <row r="24" spans="1:16" s="2" customFormat="1" x14ac:dyDescent="0.3">
      <c r="A24" s="2">
        <f t="shared" si="6"/>
        <v>2031</v>
      </c>
      <c r="B24" s="3">
        <f t="shared" ref="B24" si="11">B23-C23+D23</f>
        <v>1373.643890689098</v>
      </c>
      <c r="C24" s="3">
        <f t="shared" si="1"/>
        <v>6.8682194534454908</v>
      </c>
      <c r="D24" s="3">
        <f t="shared" si="2"/>
        <v>28.846521704471062</v>
      </c>
      <c r="E24" s="3">
        <f t="shared" si="8"/>
        <v>913.50801763554159</v>
      </c>
      <c r="F24" s="3">
        <f t="shared" ref="F24" si="12">F23-(H23*2)+D24</f>
        <v>467.98239475802751</v>
      </c>
      <c r="G24" s="7">
        <f t="shared" ref="G24" si="13">G23+H23-I23</f>
        <v>456.7540088177708</v>
      </c>
      <c r="H24" s="3">
        <f t="shared" ref="H24" si="14">F24/2/20</f>
        <v>11.699559868950688</v>
      </c>
      <c r="I24" s="3">
        <f t="shared" ref="I24" si="15">C24/2</f>
        <v>3.4341097267227454</v>
      </c>
      <c r="J24" s="3"/>
      <c r="K24" s="6">
        <f t="shared" si="4"/>
        <v>1.6000000000000014E-2</v>
      </c>
      <c r="L24" s="6"/>
      <c r="M24" s="6">
        <f t="shared" si="5"/>
        <v>1.8096064802193283E-2</v>
      </c>
      <c r="N24" s="3"/>
    </row>
    <row r="25" spans="1:16" x14ac:dyDescent="0.3">
      <c r="P25" s="2"/>
    </row>
    <row r="26" spans="1:16" x14ac:dyDescent="0.3">
      <c r="B26" s="8"/>
      <c r="G26" s="9"/>
      <c r="H26" s="4"/>
      <c r="I26" s="4"/>
      <c r="J26" s="4"/>
    </row>
    <row r="27" spans="1:16" x14ac:dyDescent="0.3">
      <c r="B27" s="3" t="s">
        <v>15</v>
      </c>
      <c r="D27" s="3"/>
      <c r="E27" s="3"/>
      <c r="F27" s="3"/>
      <c r="G27" s="6">
        <f>(G21/G17)-1</f>
        <v>7.7985298293462568E-2</v>
      </c>
      <c r="H27" s="4">
        <f>G27*1.05</f>
        <v>8.1884563208135697E-2</v>
      </c>
    </row>
    <row r="28" spans="1:16" x14ac:dyDescent="0.3">
      <c r="B28" s="3" t="s">
        <v>14</v>
      </c>
      <c r="D28" s="3"/>
      <c r="E28" s="3"/>
      <c r="F28" s="3"/>
      <c r="G28" s="6">
        <f>(G24/G21)-1</f>
        <v>5.612990832966136E-2</v>
      </c>
      <c r="H28" s="4">
        <f t="shared" ref="H28" si="16">G28*1.05</f>
        <v>5.8936403746144429E-2</v>
      </c>
    </row>
  </sheetData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 User</dc:creator>
  <cp:lastModifiedBy>Ext207</cp:lastModifiedBy>
  <cp:lastPrinted>2016-12-05T16:59:13Z</cp:lastPrinted>
  <dcterms:created xsi:type="dcterms:W3CDTF">2016-09-30T13:20:20Z</dcterms:created>
  <dcterms:modified xsi:type="dcterms:W3CDTF">2025-06-23T19:33:24Z</dcterms:modified>
</cp:coreProperties>
</file>