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updateLinks="never" defaultThemeVersion="166925"/>
  <mc:AlternateContent xmlns:mc="http://schemas.openxmlformats.org/markup-compatibility/2006">
    <mc:Choice Requires="x15">
      <x15ac:absPath xmlns:x15ac="http://schemas.microsoft.com/office/spreadsheetml/2010/11/ac" url="https://paulstevensarchitecture.sharepoint.com/sites/DocumentCentre/Shared Documents/1086A - 40 Longland, Salisbury/Planning/"/>
    </mc:Choice>
  </mc:AlternateContent>
  <xr:revisionPtr revIDLastSave="21" documentId="8_{084C81B2-03B0-1842-86AA-EC32EDC6BC41}" xr6:coauthVersionLast="47" xr6:coauthVersionMax="47" xr10:uidLastSave="{B227F65F-4A20-4CC8-9F49-357F5D6574CB}"/>
  <workbookProtection workbookAlgorithmName="SHA-512" workbookHashValue="/jHHEyW0h65ruhzHmOxxZakC6HD7gfvZF1ZUKZALEW1HqhTiIvj2QtDOfGKQl/RbQw2+ojoDTkUy1lRkaAgJtw==" workbookSaltValue="im/UQLKE4inT0M5AjfRn2Q==" workbookSpinCount="100000" lockStructure="1"/>
  <bookViews>
    <workbookView xWindow="-28920" yWindow="-120" windowWidth="29040" windowHeight="15720" tabRatio="801" activeTab="5" xr2:uid="{00000000-000D-0000-FFFF-FFFF00000000}"/>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definedNames>
    <definedName name="_xlnm.Print_Area" localSheetId="5">Final_nutrient_budgets!$A$1:$B$14</definedName>
    <definedName name="_xlnm.Print_Area" localSheetId="2">Nutrients_from_current_land_use!$A$2:$D$28</definedName>
    <definedName name="_xlnm.Print_Area" localSheetId="3">Nutrients_from_future_land_use!$A$1:$C$22</definedName>
    <definedName name="_xlnm.Print_Area" localSheetId="1">Nutrients_from_wastewater!$A$4:$C$22</definedName>
    <definedName name="_xlnm.Print_Area" localSheetId="4">SuDS!$A$1:$H$30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A13" i="10" l="1"/>
  <c r="A14" i="10" s="1"/>
  <c r="A280" i="3" a="1"/>
  <c r="A280" i="3" l="1"/>
  <c r="B30" i="22"/>
  <c r="H193" i="3" l="1"/>
  <c r="F193" i="3" l="1"/>
  <c r="F192" i="3"/>
  <c r="F191" i="3"/>
  <c r="F190" i="3"/>
  <c r="F189" i="3"/>
  <c r="F188" i="3"/>
  <c r="F187" i="3"/>
  <c r="C5" i="9" s="1"/>
  <c r="C22" i="9" s="1"/>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<sst xmlns="http://schemas.openxmlformats.org/spreadsheetml/2006/main" count="1100" uniqueCount="417">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</sst>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00000000-0011-0000-FFFF-FFFF00000000}"/>
    <tableStyle name="Table Style 2" pivot="0" count="0" xr9:uid="{00000000-0011-0000-FFFF-FFFF01000000}"/>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h/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_1_Links3" displayName="Table_1_Links3" ref="A10:B15" totalsRowShown="0" headerRowDxfId="120" dataDxfId="119">
  <autoFilter ref="A10:B15" xr:uid="{00000000-0009-0000-0100-000002000000}">
    <filterColumn colId="0" hiddenButton="1"/>
    <filterColumn colId="1" hiddenButton="1"/>
  </autoFilter>
  <tableColumns count="2">
    <tableColumn id="1" xr3:uid="{00000000-0010-0000-0000-000001000000}" name="Topic of each table" dataDxfId="118"/>
    <tableColumn id="2" xr3:uid="{00000000-0010-0000-0000-00000200000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_2_Links4" displayName="Table_2_Links4" ref="A42:A46" totalsRowShown="0" headerRowDxfId="116" dataDxfId="114" headerRowBorderDxfId="115" tableBorderDxfId="113" totalsRowBorderDxfId="112">
  <autoFilter ref="A42:A46" xr:uid="{00000000-0009-0000-0100-000003000000}">
    <filterColumn colId="0" hiddenButton="1"/>
  </autoFilter>
  <tableColumns count="1">
    <tableColumn id="1" xr3:uid="{00000000-0010-0000-0100-000001000000}"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_3_Water_Infrastructure" displayName="Table_3_Water_Infrastructure" ref="A4:C12" totalsRowShown="0" headerRowDxfId="110" dataDxfId="108" headerRowBorderDxfId="109" tableBorderDxfId="107" totalsRowBorderDxfId="106">
  <autoFilter ref="A4:C12" xr:uid="{00000000-0009-0000-0100-000004000000}">
    <filterColumn colId="0" hiddenButton="1"/>
    <filterColumn colId="1" hiddenButton="1"/>
    <filterColumn colId="2" hiddenButton="1"/>
  </autoFilter>
  <tableColumns count="3">
    <tableColumn id="1" xr3:uid="{00000000-0010-0000-0200-000001000000}" name="Description of required information" dataDxfId="105"/>
    <tableColumn id="2" xr3:uid="{00000000-0010-0000-0200-000002000000}" name="Data entry column - user inputs required" dataDxfId="104"/>
    <tableColumn id="4" xr3:uid="{00000000-0010-0000-0200-000004000000}"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_4_Wastewater_Load" displayName="Table_4_Wastewater_Load" ref="A14:B22" totalsRowShown="0" headerRowDxfId="102" dataDxfId="100" headerRowBorderDxfId="101" tableBorderDxfId="99">
  <autoFilter ref="A14:B22" xr:uid="{00000000-0009-0000-0100-000005000000}">
    <filterColumn colId="0" hiddenButton="1"/>
    <filterColumn colId="1" hiddenButton="1"/>
  </autoFilter>
  <tableColumns count="2">
    <tableColumn id="1" xr3:uid="{00000000-0010-0000-0300-000001000000}" name="Description of values generated" dataDxfId="98"/>
    <tableColumn id="2" xr3:uid="{00000000-0010-0000-0300-000002000000}"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Site_Information" displayName="Table_5_Site_Information" ref="A4:B8" totalsRowShown="0" headerRowDxfId="96" dataDxfId="94" headerRowBorderDxfId="95" tableBorderDxfId="93" totalsRowBorderDxfId="92">
  <autoFilter ref="A4:B8" xr:uid="{00000000-0009-0000-0100-000007000000}">
    <filterColumn colId="0" hiddenButton="1"/>
    <filterColumn colId="1" hiddenButton="1"/>
  </autoFilter>
  <tableColumns count="2">
    <tableColumn id="1" xr3:uid="{00000000-0010-0000-0400-000001000000}" name="Description of required information" dataDxfId="91"/>
    <tableColumn id="2" xr3:uid="{00000000-0010-0000-0400-0000020000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5000000}" name="Table_6_Current_Land_Uses" displayName="Table_6_Current_Land_Uses" ref="A10:D28" totalsRowShown="0" headerRowDxfId="89" dataDxfId="87" headerRowBorderDxfId="88" tableBorderDxfId="86" totalsRowBorderDxfId="85">
  <autoFilter ref="A10:D28" xr:uid="{00000000-0009-0000-0100-00000F000000}">
    <filterColumn colId="0" hiddenButton="1"/>
    <filterColumn colId="1" hiddenButton="1"/>
    <filterColumn colId="2" hiddenButton="1"/>
    <filterColumn colId="3" hiddenButton="1"/>
  </autoFilter>
  <tableColumns count="4">
    <tableColumn id="1" xr3:uid="{00000000-0010-0000-0500-000001000000}" name="Existing land use type(s) - user inputs required" dataDxfId="84"/>
    <tableColumn id="2" xr3:uid="{00000000-0010-0000-0500-000002000000}" name="Area (ha) - user inputs required" dataDxfId="83"/>
    <tableColumn id="4" xr3:uid="{00000000-0010-0000-0500-000004000000}" name="Annual phosphorus export  _x000a_(kg TP/yr)" dataDxfId="82"/>
    <tableColumn id="5" xr3:uid="{00000000-0010-0000-0500-000005000000}"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6000000}" name="Table_7_Future_Land_Uses" displayName="Table_7_Future_Land_Uses" ref="A4:C22" totalsRowShown="0" headerRowDxfId="80" dataDxfId="79">
  <autoFilter ref="A4:C22" xr:uid="{00000000-0009-0000-0100-00000A000000}">
    <filterColumn colId="0" hiddenButton="1"/>
    <filterColumn colId="1" hiddenButton="1"/>
    <filterColumn colId="2" hiddenButton="1"/>
  </autoFilter>
  <tableColumns count="3">
    <tableColumn id="1" xr3:uid="{00000000-0010-0000-0600-000001000000}" name="New land use type(s) - user inputs required" dataDxfId="78"/>
    <tableColumn id="2" xr3:uid="{00000000-0010-0000-0600-000002000000}" name="Area (ha) - user inputs required" dataDxfId="77"/>
    <tableColumn id="4" xr3:uid="{00000000-0010-0000-0600-000004000000}"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7000000}" name="Table_8_SuDS_Features" displayName="Table_8_SuDS_Features" ref="A4:H30" totalsRowShown="0" headerRowDxfId="75" dataDxfId="74">
  <autoFilter ref="A4:H30"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0700-000001000000}" name="New land use type(s) within SuDS catchment area - user inputs required" dataDxfId="73"/>
    <tableColumn id="2" xr3:uid="{00000000-0010-0000-0700-000002000000}" name="SuDS catchment area (ha) - user inputs required" dataDxfId="72"/>
    <tableColumn id="10" xr3:uid="{00000000-0010-0000-0700-00000A000000}" name="Percentage of flow entering the SuDS (%) - user inputs required" dataDxfId="71"/>
    <tableColumn id="4" xr3:uid="{00000000-0010-0000-0700-000004000000}"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00000000-0010-0000-0700-000005000000}" name="Name of SuDS feature(s) - user inputs required" dataDxfId="69"/>
    <tableColumn id="8" xr3:uid="{00000000-0010-0000-0700-000008000000}" name="TP removal rate for features - user specified (%) - user inputs required" dataDxfId="68">
      <calculatedColumnFormula>IF(OR(#REF!="No",ISBLANK(#REF!)),"",IF(#REF!="Yes","","TN removal rate - user specified (%)"))</calculatedColumnFormula>
    </tableColumn>
    <tableColumn id="14" xr3:uid="{00000000-0010-0000-0700-00000E000000}" name="Annual phosphorus load removed by SuDS_x000a_(kg TP/yr)" dataDxfId="67"/>
    <tableColumn id="6" xr3:uid="{00000000-0010-0000-0700-00000600000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8000000}" name="Table_9_Final_Nutrient_Budgets" displayName="Table_9_Final_Nutrient_Budgets" ref="A4:B14" totalsRowShown="0" headerRowDxfId="65" dataDxfId="63" headerRowBorderDxfId="64" tableBorderDxfId="62" totalsRowBorderDxfId="61">
  <autoFilter ref="A4:B14" xr:uid="{00000000-0009-0000-0100-000010000000}">
    <filterColumn colId="0" hiddenButton="1"/>
    <filterColumn colId="1" hiddenButton="1"/>
  </autoFilter>
  <tableColumns count="2">
    <tableColumn id="1" xr3:uid="{00000000-0010-0000-0800-000001000000}" name="Description of values generated" dataDxfId="60"/>
    <tableColumn id="2" xr3:uid="{00000000-0010-0000-0800-000002000000}"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9000000}" name="Table6" displayName="Table6" ref="A240:A257" totalsRowShown="0" headerRowDxfId="58" dataDxfId="56" headerRowBorderDxfId="57" tableBorderDxfId="55" totalsRowBorderDxfId="54">
  <autoFilter ref="A240:A257" xr:uid="{00000000-0009-0000-0100-000006000000}">
    <filterColumn colId="0" hiddenButton="1"/>
  </autoFilter>
  <tableColumns count="1">
    <tableColumn id="1" xr3:uid="{00000000-0010-0000-0900-000001000000}"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A000000}" name="Table8" displayName="Table8" ref="A235:B237" totalsRowShown="0" headerRowDxfId="52" dataDxfId="51">
  <autoFilter ref="A235:B237" xr:uid="{00000000-0009-0000-0100-000008000000}">
    <filterColumn colId="0" hiddenButton="1"/>
    <filterColumn colId="1" hiddenButton="1"/>
  </autoFilter>
  <tableColumns count="2">
    <tableColumn id="1" xr3:uid="{00000000-0010-0000-0A00-000001000000}" name="NVZ" dataDxfId="50"/>
    <tableColumn id="2" xr3:uid="{00000000-0010-0000-0A00-000002000000}"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B000000}" name="Table9" displayName="Table9" ref="A226:C232" totalsRowShown="0" headerRowDxfId="48" dataDxfId="47">
  <autoFilter ref="A226:C232" xr:uid="{00000000-0009-0000-0100-000009000000}">
    <filterColumn colId="0" hiddenButton="1"/>
    <filterColumn colId="1" hiddenButton="1"/>
    <filterColumn colId="2" hiddenButton="1"/>
  </autoFilter>
  <tableColumns count="3">
    <tableColumn id="1" xr3:uid="{00000000-0010-0000-0B00-000001000000}" name="Soilscape drainage term" dataDxfId="46"/>
    <tableColumn id="2" xr3:uid="{00000000-0010-0000-0B00-000002000000}" name="Farmscoper term" dataDxfId="45"/>
    <tableColumn id="3" xr3:uid="{00000000-0010-0000-0B00-000003000000}"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C000000}" name="Table11" displayName="Table11" ref="A222:B223" totalsRowShown="0" headerRowDxfId="43" dataDxfId="42">
  <autoFilter ref="A222:B223" xr:uid="{00000000-0009-0000-0100-00000B000000}">
    <filterColumn colId="0" hiddenButton="1"/>
    <filterColumn colId="1" hiddenButton="1"/>
  </autoFilter>
  <tableColumns count="2">
    <tableColumn id="1" xr3:uid="{00000000-0010-0000-0C00-000001000000}" name="Operational Catchment" dataDxfId="41"/>
    <tableColumn id="2" xr3:uid="{00000000-0010-0000-0C00-00000200000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D000000}" name="Table12" displayName="Table12" ref="A196:K219" totalsRowShown="0" headerRowDxfId="39" dataDxfId="37" headerRowBorderDxfId="38">
  <autoFilter ref="A196:K219" xr:uid="{00000000-0009-0000-0100-00000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0D00-000001000000}" name="Rainfall band" dataDxfId="36"/>
    <tableColumn id="2" xr3:uid="{00000000-0010-0000-0D00-000002000000}" name="Mid" dataDxfId="35"/>
    <tableColumn id="3" xr3:uid="{00000000-0010-0000-0D00-000003000000}" name="Farmscoper Equivalent" dataDxfId="34"/>
    <tableColumn id="4" xr3:uid="{00000000-0010-0000-0D00-000004000000}" name="P Urban Runoff Coefficient " dataDxfId="33"/>
    <tableColumn id="5" xr3:uid="{00000000-0010-0000-0D00-000005000000}" name="N Urban Runoff Coefficient (kg/ha/yr)" dataDxfId="32"/>
    <tableColumn id="6" xr3:uid="{00000000-0010-0000-0D00-000006000000}" name="Residential P export coefficient (kg/ha/yr)" dataDxfId="31"/>
    <tableColumn id="7" xr3:uid="{00000000-0010-0000-0D00-000007000000}" name="Commercial / industrial P export coefficient (kg/ha/yr)" dataDxfId="30"/>
    <tableColumn id="8" xr3:uid="{00000000-0010-0000-0D00-000008000000}" name="Open urban P export coefficient (kg/ha/yr)" dataDxfId="29"/>
    <tableColumn id="9" xr3:uid="{00000000-0010-0000-0D00-000009000000}" name="Residential P export coefficient (kg/ha/yr)2" dataDxfId="28"/>
    <tableColumn id="10" xr3:uid="{00000000-0010-0000-0D00-00000A000000}" name="Commercial / industrial P export coefficient (kg/ha/yr)3" dataDxfId="27"/>
    <tableColumn id="11" xr3:uid="{00000000-0010-0000-0D00-00000B000000}"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E000000}" name="Table13" displayName="Table13" ref="A51:M193" totalsRowShown="0" headerRowDxfId="25" dataDxfId="24">
  <autoFilter ref="A51:M193" xr:uid="{00000000-0009-0000-0100-00000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00000000-0010-0000-0E00-000001000000}" name="Catchment" dataDxfId="23"/>
    <tableColumn id="2" xr3:uid="{00000000-0010-0000-0E00-000002000000}" name="Farmscoper Farm Term" dataDxfId="22"/>
    <tableColumn id="3" xr3:uid="{00000000-0010-0000-0E00-000003000000}" name="NVZ" dataDxfId="21"/>
    <tableColumn id="4" xr3:uid="{00000000-0010-0000-0E00-000004000000}" name="Climate" dataDxfId="20"/>
    <tableColumn id="5" xr3:uid="{00000000-0010-0000-0E00-000005000000}" name="Farmscoper Soil Drainage Term" dataDxfId="19"/>
    <tableColumn id="6" xr3:uid="{00000000-0010-0000-0E00-000006000000}" name="Lookup" dataDxfId="18">
      <calculatedColumnFormula>"|"&amp;"|"&amp;"|"&amp;E52</calculatedColumnFormula>
    </tableColumn>
    <tableColumn id="7" xr3:uid="{00000000-0010-0000-0E00-000007000000}" name="Column3" dataDxfId="17"/>
    <tableColumn id="8" xr3:uid="{00000000-0010-0000-0E00-000008000000}" name="Phosphorus export coefficient" dataDxfId="16"/>
    <tableColumn id="9" xr3:uid="{00000000-0010-0000-0E00-000009000000}" name="Farm Lookup" dataDxfId="15"/>
    <tableColumn id="10" xr3:uid="{00000000-0010-0000-0E00-00000A000000}" name="Column1" dataDxfId="14"/>
    <tableColumn id="11" xr3:uid="{00000000-0010-0000-0E00-00000B000000}" name="Mean P export of farm type and climate combination" dataDxfId="13"/>
    <tableColumn id="12" xr3:uid="{00000000-0010-0000-0E00-00000C000000}" name="Column2" dataDxfId="12"/>
    <tableColumn id="13" xr3:uid="{00000000-0010-0000-0E00-00000D000000}"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F000000}" name="Table14" displayName="Table14" ref="A4:D48" totalsRowShown="0" headerRowDxfId="10" dataDxfId="8" headerRowBorderDxfId="9" tableBorderDxfId="7" totalsRowBorderDxfId="6">
  <autoFilter ref="A4:D48" xr:uid="{00000000-0009-0000-0100-00000E000000}">
    <filterColumn colId="0" hiddenButton="1"/>
    <filterColumn colId="1" hiddenButton="1"/>
    <filterColumn colId="2" hiddenButton="1"/>
    <filterColumn colId="3" hiddenButton="1"/>
  </autoFilter>
  <tableColumns count="4">
    <tableColumn id="1" xr3:uid="{00000000-0010-0000-0F00-000001000000}" name="Discharge Site Name" dataDxfId="5"/>
    <tableColumn id="2" xr3:uid="{00000000-0010-0000-0F00-000002000000}" name="Phosphorus, Total as P (mg/l)" dataDxfId="4"/>
    <tableColumn id="3" xr3:uid="{00000000-0010-0000-0F00-000003000000}" name="Phosphorus, Total as P (mg/l), permit post 2025" dataDxfId="3"/>
    <tableColumn id="4" xr3:uid="{00000000-0010-0000-0F00-000004000000}"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68"/>
  <sheetViews>
    <sheetView topLeftCell="A39" zoomScaleNormal="100" workbookViewId="0"/>
  </sheetViews>
  <sheetFormatPr defaultColWidth="8.85546875" defaultRowHeight="15" x14ac:dyDescent="0.25"/>
  <cols>
    <col min="1" max="1" width="124.28515625" style="6" customWidth="1"/>
    <col min="2" max="2" width="44.85546875" style="6" customWidth="1"/>
    <col min="3" max="207" width="8.42578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00000000-0004-0000-0000-000000000000}"/>
    <hyperlink ref="A43" r:id="rId2" display="http://environment.data.gov.uk/catchment-planning/" xr:uid="{00000000-0004-0000-0000-000001000000}"/>
    <hyperlink ref="A44" r:id="rId3" location="." display="https://www.landis.org.uk/soilscapes/ - ." xr:uid="{00000000-0004-0000-0000-000002000000}"/>
    <hyperlink ref="A22" r:id="rId4" xr:uid="{00000000-0004-0000-0000-000003000000}"/>
    <hyperlink ref="A40" r:id="rId5" xr:uid="{00000000-0004-0000-0000-000004000000}"/>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00000000-0004-0000-0000-000005000000}"/>
    <hyperlink ref="B11" location="Nutrients_from_wastewater!A1" display="Nutrients from wastewater" xr:uid="{00000000-0004-0000-0000-000006000000}"/>
    <hyperlink ref="B12" location="Nutrients_from_current_land_use!A1" display="Nutrients from current land use" xr:uid="{00000000-0004-0000-0000-000007000000}"/>
    <hyperlink ref="B13" location="Nutrients_from_future_land_use!A1" display="Nutrients from future land use" xr:uid="{00000000-0004-0000-0000-000008000000}"/>
    <hyperlink ref="B14" location="SuDS!A1" display="SuDS" xr:uid="{00000000-0004-0000-0000-000009000000}"/>
    <hyperlink ref="B15" location="Final_nutrient_budgets!A1" display="Final_nutrient_budgets" xr:uid="{00000000-0004-0000-0000-00000A000000}"/>
    <hyperlink ref="A50" r:id="rId7" xr:uid="{00000000-0004-0000-0000-00000B000000}"/>
    <hyperlink ref="A45" r:id="rId8" xr:uid="{00000000-0004-0000-0000-00000C000000}"/>
  </hyperlinks>
  <pageMargins left="0.7" right="0.7" top="0.75" bottom="0.75" header="0.3" footer="0.3"/>
  <pageSetup paperSize="120" scale="19" orientation="landscape"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22"/>
  <sheetViews>
    <sheetView topLeftCell="A4" zoomScaleNormal="100" workbookViewId="0">
      <selection activeCell="B8" sqref="B8"/>
    </sheetView>
  </sheetViews>
  <sheetFormatPr defaultColWidth="8.85546875" defaultRowHeight="15" x14ac:dyDescent="0.25"/>
  <cols>
    <col min="1" max="1" width="120.85546875" style="17" customWidth="1"/>
    <col min="2" max="2" width="33.42578125" style="17" customWidth="1"/>
    <col min="3" max="3" width="26.140625" style="17" customWidth="1"/>
    <col min="4" max="6" width="30.42578125" style="17" customWidth="1"/>
    <col min="7" max="360" width="8.42578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v>46034</v>
      </c>
      <c r="C5" s="19"/>
    </row>
    <row r="6" spans="1:5" ht="24.6" customHeight="1" x14ac:dyDescent="0.25">
      <c r="A6" s="18" t="s">
        <v>69</v>
      </c>
      <c r="B6" s="30">
        <v>1</v>
      </c>
      <c r="C6" s="19"/>
    </row>
    <row r="7" spans="1:5" ht="24.6" customHeight="1" x14ac:dyDescent="0.25">
      <c r="A7" s="18" t="s">
        <v>70</v>
      </c>
      <c r="B7" s="31">
        <v>110</v>
      </c>
      <c r="C7" s="19"/>
    </row>
    <row r="8" spans="1:5" ht="24.6" customHeight="1" x14ac:dyDescent="0.25">
      <c r="A8" s="18" t="s">
        <v>71</v>
      </c>
      <c r="B8" s="31">
        <v>1</v>
      </c>
      <c r="C8" s="19"/>
    </row>
    <row r="9" spans="1:5" ht="39.6" customHeight="1" x14ac:dyDescent="0.25">
      <c r="A9" s="18" t="s">
        <v>72</v>
      </c>
      <c r="B9" s="31" t="s">
        <v>148</v>
      </c>
      <c r="C9" s="19"/>
    </row>
    <row r="10" spans="1:5" ht="24.6" customHeight="1" x14ac:dyDescent="0.2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5">
      <c r="A16" s="25" t="s">
        <v>78</v>
      </c>
      <c r="B16" s="115">
        <f>IF(ISBLANK(B8),0,B6*B8)</f>
        <v>1</v>
      </c>
    </row>
    <row r="17" spans="1:2" ht="23.25" customHeight="1" x14ac:dyDescent="0.25">
      <c r="A17" s="26" t="s">
        <v>79</v>
      </c>
      <c r="B17" s="42">
        <f>IFERROR(B16*B7,0)</f>
        <v>110</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0.01</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0.04</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00000000-0002-0000-0100-000000000000}">
      <formula1>0</formula1>
    </dataValidation>
    <dataValidation type="decimal" operator="greaterThanOrEqual" showErrorMessage="1" errorTitle="Water usage:" error="Please enter a whole number in litres/person/day" prompt="Keep as 120 unless other efficiency measures are used. " sqref="B7" xr:uid="{00000000-0002-0000-0100-000001000000}">
      <formula1>0</formula1>
    </dataValidation>
    <dataValidation type="decimal" operator="greaterThanOrEqual" showErrorMessage="1" prompt="The average occupancy rate (people per dwelling/unit) should not be edited unless there is sufficient evidence." sqref="B6" xr:uid="{00000000-0002-0000-0100-000002000000}">
      <formula1>0</formula1>
    </dataValidation>
    <dataValidation type="date" operator="greaterThan" allowBlank="1" showErrorMessage="1" errorTitle="Date Error" error="Please enter a date after 01/01/2022 date in correct dd/mm/yyyy format." prompt="Please enter the date using dd/mm/yyyy format. " sqref="B5" xr:uid="{00000000-0002-0000-0100-000003000000}">
      <formula1>44562</formula1>
    </dataValidation>
    <dataValidation type="decimal" operator="greaterThanOrEqual" allowBlank="1" showInputMessage="1" showErrorMessage="1" sqref="C10" xr:uid="{00000000-0002-0000-0100-000004000000}">
      <formula1>0</formula1>
    </dataValidation>
  </dataValidations>
  <pageMargins left="0.7" right="0.7" top="0.75" bottom="0.75" header="0.3" footer="0.3"/>
  <pageSetup paperSize="120" scale="65" orientation="landscape"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00000000-0002-0000-0100-000005000000}">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30"/>
  <sheetViews>
    <sheetView zoomScaleNormal="100" workbookViewId="0">
      <selection activeCell="B12" sqref="B12"/>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42578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c r="C5" s="6"/>
      <c r="D5" s="6"/>
      <c r="E5" s="6"/>
      <c r="F5" s="39"/>
    </row>
    <row r="6" spans="1:6" ht="29.85" customHeight="1" x14ac:dyDescent="0.25">
      <c r="A6" s="18" t="s">
        <v>84</v>
      </c>
      <c r="B6" s="45"/>
      <c r="C6" s="6"/>
      <c r="D6" s="6"/>
      <c r="E6" s="6"/>
      <c r="F6" s="6"/>
    </row>
    <row r="7" spans="1:6" ht="29.85" customHeight="1" x14ac:dyDescent="0.25">
      <c r="A7" s="18" t="s">
        <v>85</v>
      </c>
      <c r="B7" s="46"/>
      <c r="C7" s="6"/>
      <c r="D7" s="6"/>
      <c r="E7" s="6"/>
      <c r="F7" s="6"/>
    </row>
    <row r="8" spans="1:6" ht="29.85" customHeight="1" x14ac:dyDescent="0.25">
      <c r="A8" s="21" t="s">
        <v>86</v>
      </c>
      <c r="B8" s="47"/>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t="s">
        <v>349</v>
      </c>
      <c r="B11" s="30">
        <v>5.0000000000000001E-3</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5.0000000000000001E-3</v>
      </c>
      <c r="C28" s="42">
        <f>SUM(C11:C27)</f>
        <v>0</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00000000-0002-0000-0200-000000000000}">
      <formula1>0</formula1>
    </dataValidation>
  </dataValidations>
  <pageMargins left="0.7" right="0.7" top="0.75" bottom="0.75" header="0.3" footer="0.3"/>
  <pageSetup paperSize="120" scale="36" orientation="landscape"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00000000-0002-0000-0200-000001000000}">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00000000-0002-0000-0200-000002000000}">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00000000-0002-0000-0200-000003000000}">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00000000-0002-0000-0200-000004000000}">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00000000-0002-0000-0200-000005000000}">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22"/>
  <sheetViews>
    <sheetView zoomScaleNormal="100" workbookViewId="0">
      <selection activeCell="B6" sqref="B6"/>
    </sheetView>
  </sheetViews>
  <sheetFormatPr defaultColWidth="9.140625" defaultRowHeight="14.25" x14ac:dyDescent="0.2"/>
  <cols>
    <col min="1" max="1" width="67.7109375" style="52" customWidth="1"/>
    <col min="2" max="2" width="22.85546875" style="52" customWidth="1"/>
    <col min="3" max="3" width="24.42578125" style="52" customWidth="1"/>
    <col min="4" max="473" width="8.42578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t="s">
        <v>349</v>
      </c>
      <c r="B5" s="30">
        <v>5.0000000000000001E-3</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5.0000000000000001E-3</v>
      </c>
      <c r="C22" s="56">
        <f>SUM(C5:C21)</f>
        <v>0</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00000000-0002-0000-0300-000000000000}">
      <formula1>0</formula1>
    </dataValidation>
  </dataValidations>
  <pageMargins left="0.7" right="0.7" top="0.75" bottom="0.75" header="0.3" footer="0.3"/>
  <pageSetup paperSize="120" scale="57" orientation="landscape"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00000000-0002-0000-0300-000001000000}">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0"/>
  <sheetViews>
    <sheetView zoomScaleNormal="100" workbookViewId="0">
      <selection activeCell="A2" sqref="A2"/>
    </sheetView>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42578125" style="65" customWidth="1"/>
    <col min="472" max="16384" width="9.140625" style="65"/>
  </cols>
  <sheetData>
    <row r="1" spans="1:11" ht="67.5" customHeight="1" x14ac:dyDescent="0.25">
      <c r="A1" s="5" t="s">
        <v>97</v>
      </c>
      <c r="B1" s="51"/>
      <c r="C1" s="51"/>
      <c r="D1" s="51"/>
    </row>
    <row r="2" spans="1:11" ht="409.5"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00000000-0002-0000-0400-000000000000}">
      <formula1>0</formula1>
    </dataValidation>
    <dataValidation type="decimal" allowBlank="1" showErrorMessage="1" prompt="Please enter area in hectares." sqref="C5:C29" xr:uid="{00000000-0002-0000-0400-000001000000}">
      <formula1>0</formula1>
      <formula2>100</formula2>
    </dataValidation>
    <dataValidation allowBlank="1" showErrorMessage="1" prompt="Please enter area in hectares." sqref="B30:D30" xr:uid="{00000000-0002-0000-0400-000002000000}"/>
    <dataValidation type="decimal" allowBlank="1" showErrorMessage="1" sqref="F5:F29" xr:uid="{00000000-0002-0000-0400-000003000000}">
      <formula1>0</formula1>
      <formula2>100</formula2>
    </dataValidation>
  </dataValidations>
  <pageMargins left="0.7" right="0.7" top="0.75" bottom="0.75" header="0.3" footer="0.3"/>
  <pageSetup paperSize="9" scale="43"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400000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16"/>
  <sheetViews>
    <sheetView tabSelected="1" topLeftCell="A2" zoomScaleNormal="100" workbookViewId="0">
      <selection activeCell="A2" sqref="A2"/>
    </sheetView>
  </sheetViews>
  <sheetFormatPr defaultColWidth="9.140625" defaultRowHeight="14.25" x14ac:dyDescent="0.25"/>
  <cols>
    <col min="1" max="1" width="78.7109375" style="65" customWidth="1"/>
    <col min="2" max="2" width="30.85546875" style="65" customWidth="1"/>
    <col min="3" max="4" width="40.42578125" style="65" customWidth="1"/>
    <col min="5" max="466" width="8.42578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0.01</v>
      </c>
    </row>
    <row r="6" spans="1:4" ht="24.75" customHeight="1" x14ac:dyDescent="0.25">
      <c r="A6" s="18" t="s">
        <v>111</v>
      </c>
      <c r="B6" s="78">
        <f>IFERROR(Nutrients_from_future_land_use!C22-SuDS!G30-Nutrients_from_current_land_use!C28,0)</f>
        <v>0</v>
      </c>
    </row>
    <row r="7" spans="1:4" ht="24.75" customHeight="1" x14ac:dyDescent="0.25">
      <c r="A7" s="18" t="s">
        <v>112</v>
      </c>
      <c r="B7" s="78">
        <f>IFERROR(B5+B6,0)</f>
        <v>0.01</v>
      </c>
    </row>
    <row r="8" spans="1:4" ht="24.75" customHeight="1" x14ac:dyDescent="0.25">
      <c r="A8" s="18" t="s">
        <v>113</v>
      </c>
      <c r="B8" s="78">
        <f>IFERROR(IF(B7&lt;0,B7,B7*1.2),0)</f>
        <v>1.2E-2</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0.01</v>
      </c>
    </row>
    <row r="11" spans="1:4" ht="24.75" customHeight="1" x14ac:dyDescent="0.2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0.05</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120" scale="86"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'/Users/dh/Library/Containers/com.microsoft.Excel/Data/Documents/C:\Users\DS56\OneDrive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80"/>
  <sheetViews>
    <sheetView topLeftCell="A2" zoomScaleNormal="100" workbookViewId="0">
      <selection activeCell="B9" sqref="B9"/>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1</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1</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2</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8</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8</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1</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8</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0.52038740372938774</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t="e">
        <f>VLOOKUP(Nutrients_from_current_land_use!B7,Value_look_up_tables!A197:I219,9,FALSE)</f>
        <v>#N/A</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t="e">
        <f>VLOOKUP(Nutrients_from_current_land_use!B7,Value_look_up_tables!A197:K219,10,FALSE)</f>
        <v>#N/A</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t="e">
        <f>VLOOKUP(Nutrients_from_current_land_use!B7,Value_look_up_tables!A197:N219,11,FALSE)</f>
        <v>#N/A</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str" cm="1">
        <f t="array" ref="A280">_xlfn._xlws.SORT(_xlfn.UNIQUE(_xlfn._xlws.FILTER(Nutrients_from_future_land_use!$A$5:$A$21,Nutrients_from_future_land_use!$A$5:$A$21&lt;&gt;"")))</f>
        <v>Residential urban land</v>
      </c>
    </row>
  </sheetData>
  <sheetProtection algorithmName="SHA-512" hashValue="9PGF80oceTjx55E3/JeX/nLcCFof3uk48dGOQf2TNwLwunGRYSnrreCiP/KBldwqB4vIdc0xPvJMp388m2Rh6w==" saltValue="wZKQ/MfatRSLV/q/lkTc4g==" spinCount="100000" sheet="1" objects="1" scenarios="1"/>
  <phoneticPr fontId="9" type="noConversion"/>
  <dataValidations count="1">
    <dataValidation allowBlank="1" showInputMessage="1" showErrorMessage="1" prompt="This value is dependent on the rainfall volume." sqref="G191:H193 H187" xr:uid="{00000000-0002-0000-0600-000000000000}"/>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48d9a70-d7a8-460b-a018-0d262eb8c8a7" xsi:nil="true"/>
    <lcf76f155ced4ddcb4097134ff3c332f xmlns="e0dceb59-1e32-4ea6-9db9-02fd8342af84">
      <Terms xmlns="http://schemas.microsoft.com/office/infopath/2007/PartnerControls"/>
    </lcf76f155ced4ddcb4097134ff3c332f>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4664660FD1A2E0469A6DEDF7292B4834" ma:contentTypeVersion="19" ma:contentTypeDescription="Create a new document." ma:contentTypeScope="" ma:versionID="3ea980a79a3a6ccc135aa0cd213bb123">
  <xsd:schema xmlns:xsd="http://www.w3.org/2001/XMLSchema" xmlns:xs="http://www.w3.org/2001/XMLSchema" xmlns:p="http://schemas.microsoft.com/office/2006/metadata/properties" xmlns:ns2="e0dceb59-1e32-4ea6-9db9-02fd8342af84" xmlns:ns3="448d9a70-d7a8-460b-a018-0d262eb8c8a7" targetNamespace="http://schemas.microsoft.com/office/2006/metadata/properties" ma:root="true" ma:fieldsID="3cb12945e9e38cd696acd6fd6d590b9d" ns2:_="" ns3:_="">
    <xsd:import namespace="e0dceb59-1e32-4ea6-9db9-02fd8342af84"/>
    <xsd:import namespace="448d9a70-d7a8-460b-a018-0d262eb8c8a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dceb59-1e32-4ea6-9db9-02fd8342af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4ca9d48-4801-4880-99cf-90648aea153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8d9a70-d7a8-460b-a018-0d262eb8c8a7"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8d42dded-7887-48af-a806-1fe3dca9795d}" ma:internalName="TaxCatchAll" ma:showField="CatchAllData" ma:web="448d9a70-d7a8-460b-a018-0d262eb8c8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4E6A12FC-BB1B-4E54-B358-BBABDD5105C6}">
  <ds:schemaRefs>
    <ds:schemaRef ds:uri="448d9a70-d7a8-460b-a018-0d262eb8c8a7"/>
    <ds:schemaRef ds:uri="http://schemas.microsoft.com/office/2006/documentManagement/types"/>
    <ds:schemaRef ds:uri="e0dceb59-1e32-4ea6-9db9-02fd8342af84"/>
    <ds:schemaRef ds:uri="http://www.w3.org/XML/1998/namespace"/>
    <ds:schemaRef ds:uri="http://purl.org/dc/terms/"/>
    <ds:schemaRef ds:uri="http://purl.org/dc/dcmitype/"/>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CBE12E0B-77C2-452F-8F02-AB4CC108EB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dceb59-1e32-4ea6-9db9-02fd8342af84"/>
    <ds:schemaRef ds:uri="448d9a70-d7a8-460b-a018-0d262eb8c8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Instructions</vt:lpstr>
      <vt:lpstr>Nutrients_from_wastewater</vt:lpstr>
      <vt:lpstr>Nutrients_from_current_land_use</vt:lpstr>
      <vt:lpstr>Nutrients_from_future_land_use</vt:lpstr>
      <vt:lpstr>SuDS</vt:lpstr>
      <vt:lpstr>Final_nutrient_budgets</vt:lpstr>
      <vt:lpstr>Value_look_up_tables</vt:lpstr>
      <vt:lpstr>Final_nutrient_budgets!Print_Area</vt:lpstr>
      <vt:lpstr>Nutrients_from_current_land_use!Print_Area</vt:lpstr>
      <vt:lpstr>Nutrients_from_future_land_use!Print_Area</vt:lpstr>
      <vt:lpstr>Nutrients_from_wastewater!Print_Area</vt:lpstr>
      <vt:lpstr>SuDS!Print_Area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Dan Hudson</cp:lastModifiedBy>
  <cp:revision/>
  <cp:lastPrinted>2025-07-18T14:26:44Z</cp:lastPrinted>
  <dcterms:created xsi:type="dcterms:W3CDTF">2021-10-14T13:24:34Z</dcterms:created>
  <dcterms:modified xsi:type="dcterms:W3CDTF">2025-11-13T10:30:02Z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0x0101004664660FD1A2E0469A6DEDF7292B4834</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